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9150" windowHeight="4785" activeTab="0"/>
  </bookViews>
  <sheets>
    <sheet name="ReadMe" sheetId="1" r:id="rId1"/>
    <sheet name="Survey 1" sheetId="2" r:id="rId2"/>
    <sheet name="Survey 2" sheetId="3" r:id="rId3"/>
    <sheet name="Comparison" sheetId="4" r:id="rId4"/>
    <sheet name="t Distribution" sheetId="5" r:id="rId5"/>
  </sheets>
  <definedNames/>
  <calcPr fullCalcOnLoad="1"/>
</workbook>
</file>

<file path=xl/sharedStrings.xml><?xml version="1.0" encoding="utf-8"?>
<sst xmlns="http://schemas.openxmlformats.org/spreadsheetml/2006/main" count="116" uniqueCount="73">
  <si>
    <t>CD</t>
  </si>
  <si>
    <t>T1</t>
  </si>
  <si>
    <t>Var(T1)</t>
  </si>
  <si>
    <t>CV(T1)</t>
  </si>
  <si>
    <t>(% of T1)</t>
  </si>
  <si>
    <t>T2</t>
  </si>
  <si>
    <t>Var(T2)</t>
  </si>
  <si>
    <t>CV(T2)</t>
  </si>
  <si>
    <t>tcalc</t>
  </si>
  <si>
    <t>Estimate</t>
  </si>
  <si>
    <t>Transects</t>
  </si>
  <si>
    <t>VAR sum</t>
  </si>
  <si>
    <t>SE</t>
  </si>
  <si>
    <t>df (vt)</t>
  </si>
  <si>
    <t>1) Population Estimate</t>
  </si>
  <si>
    <t>Stratum</t>
  </si>
  <si>
    <t>Pop Est</t>
  </si>
  <si>
    <t>CV</t>
  </si>
  <si>
    <t>SUM</t>
  </si>
  <si>
    <t>Variance</t>
  </si>
  <si>
    <t>1+-Yr-Old Caribou</t>
  </si>
  <si>
    <t># Transects</t>
  </si>
  <si>
    <t>TITLE FOR DATASET</t>
  </si>
  <si>
    <t>Date</t>
  </si>
  <si>
    <t>Survey 2 (T2)</t>
  </si>
  <si>
    <t>Survey 1 (T1)</t>
  </si>
  <si>
    <t>VAR Stratum 1</t>
  </si>
  <si>
    <t>VAR Stratum 2</t>
  </si>
  <si>
    <t>VAR Stratum 3</t>
  </si>
  <si>
    <t>VAR Stratum 4</t>
  </si>
  <si>
    <t>VAR Stratum 5</t>
  </si>
  <si>
    <t>VAR Stratum 6</t>
  </si>
  <si>
    <t>VAR Stratum 7</t>
  </si>
  <si>
    <t>VAR Stratum 8</t>
  </si>
  <si>
    <t>VAR Stratum 9</t>
  </si>
  <si>
    <t>VAR Stratum 10</t>
  </si>
  <si>
    <t>VAR Sum</t>
  </si>
  <si>
    <t>Sum</t>
  </si>
  <si>
    <t>ν</t>
  </si>
  <si>
    <t>Critical values of "to" to achieve Power at</t>
  </si>
  <si>
    <t>degrees of freedom</t>
  </si>
  <si>
    <t>tcrit(0.20)</t>
  </si>
  <si>
    <t>tcrit(0.10)</t>
  </si>
  <si>
    <t>tcrit(0.05)</t>
  </si>
  <si>
    <t>tcrit(0.02)</t>
  </si>
  <si>
    <t>tcrit(0.01)</t>
  </si>
  <si>
    <t>df (vo2)</t>
  </si>
  <si>
    <t>df (vo1)</t>
  </si>
  <si>
    <t>4) Critical Values Student t-test with</t>
  </si>
  <si>
    <t>5) Power of t-test</t>
  </si>
  <si>
    <t xml:space="preserve">   if |tcalc| &gt; tcrit at the alpha level of probability.</t>
  </si>
  <si>
    <t xml:space="preserve">Reject Ho (there is no statistical difference between Survey 1 and Survey 2, </t>
  </si>
  <si>
    <t>∞</t>
  </si>
  <si>
    <t>α and β probability (1 tailed)</t>
  </si>
  <si>
    <t>α probability (2 tailed):</t>
  </si>
  <si>
    <r>
      <t>CRITICAL VALUES OF Student's t</t>
    </r>
    <r>
      <rPr>
        <b/>
        <i/>
        <sz val="10"/>
        <rFont val="Arial"/>
        <family val="2"/>
      </rPr>
      <t>-</t>
    </r>
    <r>
      <rPr>
        <b/>
        <sz val="10"/>
        <rFont val="Arial"/>
        <family val="2"/>
      </rPr>
      <t xml:space="preserve">Distribution For Type I (α) and Type II (β) error </t>
    </r>
  </si>
  <si>
    <t>tcrit(0.025)</t>
  </si>
  <si>
    <t>Power</t>
  </si>
  <si>
    <t>(use 1-tailed values</t>
  </si>
  <si>
    <t>from step 4 above)</t>
  </si>
  <si>
    <t>toCalc</t>
  </si>
  <si>
    <t>βo</t>
  </si>
  <si>
    <r>
      <t>Set Alpha (</t>
    </r>
    <r>
      <rPr>
        <sz val="11"/>
        <rFont val="Arial"/>
        <family val="2"/>
      </rPr>
      <t>α</t>
    </r>
    <r>
      <rPr>
        <sz val="10"/>
        <rFont val="Arial"/>
        <family val="0"/>
      </rPr>
      <t>)</t>
    </r>
  </si>
  <si>
    <t>ALPHA α (2-tailed)</t>
  </si>
  <si>
    <t>ALPHA α (1-tailed)</t>
  </si>
  <si>
    <t>Detecting Numerical Changes and Estimating Rates of Change in Two Aerial Surveys</t>
  </si>
  <si>
    <t>1) Degrees of Freedom (df) for respective aerial surveys (Section 3.7.2.3; pg 39)</t>
  </si>
  <si>
    <t>2) Total Degrees of Freedom (df) for a t-test of aerial survey estimates (Section 4.2.1.2.; pg 62)</t>
  </si>
  <si>
    <t>3) Comparison of survey estimates</t>
  </si>
  <si>
    <t>Aerial Survey #2</t>
  </si>
  <si>
    <t>Aerial Survey #1</t>
  </si>
  <si>
    <t>2) Summary of Population Estimate</t>
  </si>
  <si>
    <t>3) Degrees of Freedom (df) for the survey estimate (Gasaway et al. 1986, Section 3.7.2.3; pg 39)</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</si>
</sst>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00"/>
    <numFmt numFmtId="174" formatCode="0.0000000000"/>
    <numFmt numFmtId="175" formatCode="0.00000"/>
    <numFmt numFmtId="176" formatCode="0.0"/>
    <numFmt numFmtId="177" formatCode="0.0000"/>
  </numFmts>
  <fonts count="33">
    <font>
      <sz val="10"/>
      <name val="Arial"/>
      <family val="0"/>
    </font>
    <font>
      <b/>
      <sz val="18"/>
      <name val="Arial"/>
      <family val="0"/>
    </font>
    <font>
      <b/>
      <sz val="12"/>
      <name val="Arial"/>
      <family val="0"/>
    </font>
    <font>
      <b/>
      <sz val="10"/>
      <name val="Arial"/>
      <family val="0"/>
    </font>
    <font>
      <sz val="8"/>
      <name val="Arial"/>
      <family val="0"/>
    </font>
    <font>
      <sz val="11"/>
      <name val="Arial"/>
      <family val="0"/>
    </font>
    <font>
      <b/>
      <i/>
      <sz val="13"/>
      <name val="Arial"/>
      <family val="0"/>
    </font>
    <font>
      <i/>
      <sz val="10"/>
      <name val="Arial"/>
      <family val="0"/>
    </font>
    <font>
      <u val="single"/>
      <sz val="10"/>
      <color indexed="12"/>
      <name val="Arial"/>
      <family val="0"/>
    </font>
    <font>
      <u val="single"/>
      <sz val="10"/>
      <color indexed="36"/>
      <name val="Arial"/>
      <family val="0"/>
    </font>
    <font>
      <b/>
      <sz val="14"/>
      <name val="Arial"/>
      <family val="2"/>
    </font>
    <font>
      <b/>
      <i/>
      <sz val="10"/>
      <name val="Arial"/>
      <family val="2"/>
    </font>
    <font>
      <b/>
      <sz val="11"/>
      <name val="Arial"/>
      <family val="2"/>
    </font>
    <font>
      <b/>
      <sz val="16"/>
      <name val="Arial"/>
      <family val="0"/>
    </font>
    <font>
      <b/>
      <sz val="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0"/>
    </font>
    <font>
      <sz val="10"/>
      <color indexed="8"/>
      <name val="Arial"/>
      <family val="0"/>
    </font>
    <font>
      <b/>
      <i/>
      <sz val="10"/>
      <color indexed="8"/>
      <name val="Arial"/>
      <family val="0"/>
    </font>
    <font>
      <i/>
      <sz val="10"/>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color indexed="63"/>
      </top>
      <bottom>
        <color indexed="63"/>
      </bottom>
    </border>
    <border>
      <left>
        <color indexed="63"/>
      </left>
      <right>
        <color indexed="63"/>
      </right>
      <top>
        <color indexed="63"/>
      </top>
      <bottom style="thin">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hair"/>
      <bottom style="thin"/>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s>
  <cellStyleXfs count="65">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 fontId="0" fillId="0" borderId="0" applyFont="0" applyFill="0" applyBorder="0" applyAlignment="0" applyProtection="0"/>
    <xf numFmtId="3"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20" fillId="0" borderId="0" applyNumberFormat="0" applyFill="0" applyBorder="0" applyAlignment="0" applyProtection="0"/>
    <xf numFmtId="2" fontId="0" fillId="0" borderId="0" applyFont="0" applyFill="0" applyBorder="0" applyAlignment="0" applyProtection="0"/>
    <xf numFmtId="0" fontId="9" fillId="0" borderId="0" applyNumberFormat="0" applyFill="0" applyBorder="0" applyAlignment="0" applyProtection="0"/>
    <xf numFmtId="0" fontId="21" fillId="4" borderId="0" applyNumberFormat="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8" fillId="0" borderId="0" applyNumberFormat="0" applyFill="0" applyBorder="0" applyAlignment="0" applyProtection="0"/>
    <xf numFmtId="0" fontId="23" fillId="7" borderId="1" applyNumberFormat="0" applyAlignment="0" applyProtection="0"/>
    <xf numFmtId="0" fontId="24" fillId="0" borderId="4" applyNumberFormat="0" applyFill="0" applyAlignment="0" applyProtection="0"/>
    <xf numFmtId="0" fontId="25" fillId="22" borderId="0" applyNumberFormat="0" applyBorder="0" applyAlignment="0" applyProtection="0"/>
    <xf numFmtId="0" fontId="0" fillId="23" borderId="5" applyNumberFormat="0" applyFont="0" applyAlignment="0" applyProtection="0"/>
    <xf numFmtId="0" fontId="26" fillId="20" borderId="6" applyNumberFormat="0" applyAlignment="0" applyProtection="0"/>
    <xf numFmtId="10" fontId="0" fillId="0" borderId="0" applyFont="0" applyFill="0" applyBorder="0" applyAlignment="0" applyProtection="0"/>
    <xf numFmtId="0" fontId="27" fillId="0" borderId="0" applyNumberFormat="0" applyFill="0" applyBorder="0" applyAlignment="0" applyProtection="0"/>
    <xf numFmtId="0" fontId="0" fillId="0" borderId="7" applyNumberFormat="0" applyFont="0" applyBorder="0" applyAlignment="0" applyProtection="0"/>
    <xf numFmtId="0" fontId="28" fillId="0" borderId="0" applyNumberFormat="0" applyFill="0" applyBorder="0" applyAlignment="0" applyProtection="0"/>
  </cellStyleXfs>
  <cellXfs count="101">
    <xf numFmtId="0" fontId="0" fillId="0" borderId="0" xfId="0" applyAlignment="1">
      <alignment/>
    </xf>
    <xf numFmtId="0" fontId="3" fillId="0" borderId="0" xfId="0" applyFont="1" applyBorder="1" applyAlignment="1">
      <alignment/>
    </xf>
    <xf numFmtId="0" fontId="0" fillId="0" borderId="8" xfId="0" applyFill="1" applyBorder="1" applyAlignment="1">
      <alignment/>
    </xf>
    <xf numFmtId="1" fontId="0" fillId="0" borderId="0" xfId="0" applyNumberFormat="1" applyAlignment="1">
      <alignment/>
    </xf>
    <xf numFmtId="1" fontId="2" fillId="0" borderId="0" xfId="0" applyNumberFormat="1" applyFont="1" applyBorder="1" applyAlignment="1">
      <alignment/>
    </xf>
    <xf numFmtId="172" fontId="2" fillId="0" borderId="0" xfId="0" applyNumberFormat="1" applyFont="1" applyBorder="1" applyAlignment="1">
      <alignment/>
    </xf>
    <xf numFmtId="0" fontId="4" fillId="0" borderId="0" xfId="0" applyFont="1" applyBorder="1" applyAlignment="1">
      <alignment/>
    </xf>
    <xf numFmtId="0" fontId="3" fillId="0" borderId="8" xfId="0" applyFont="1" applyFill="1" applyBorder="1" applyAlignment="1">
      <alignment/>
    </xf>
    <xf numFmtId="0" fontId="7" fillId="0" borderId="0" xfId="0" applyFont="1" applyBorder="1" applyAlignment="1">
      <alignment/>
    </xf>
    <xf numFmtId="1" fontId="7" fillId="0" borderId="0" xfId="0" applyNumberFormat="1" applyFont="1" applyBorder="1" applyAlignment="1">
      <alignment/>
    </xf>
    <xf numFmtId="0" fontId="0" fillId="0" borderId="8" xfId="0" applyFont="1" applyFill="1" applyBorder="1" applyAlignment="1">
      <alignment horizontal="center"/>
    </xf>
    <xf numFmtId="0" fontId="0" fillId="0" borderId="0" xfId="0" applyFont="1" applyAlignment="1">
      <alignment horizontal="center"/>
    </xf>
    <xf numFmtId="172" fontId="0" fillId="0" borderId="0" xfId="0" applyNumberFormat="1" applyFont="1" applyAlignment="1">
      <alignment horizontal="center"/>
    </xf>
    <xf numFmtId="0" fontId="5" fillId="0" borderId="8" xfId="0" applyFont="1" applyFill="1" applyBorder="1" applyAlignment="1">
      <alignment/>
    </xf>
    <xf numFmtId="1" fontId="0" fillId="0" borderId="0" xfId="0" applyNumberFormat="1" applyFont="1" applyAlignment="1">
      <alignment horizontal="center"/>
    </xf>
    <xf numFmtId="9" fontId="0" fillId="0" borderId="8" xfId="0" applyNumberFormat="1" applyFont="1" applyFill="1" applyBorder="1" applyAlignment="1">
      <alignment horizontal="center"/>
    </xf>
    <xf numFmtId="0" fontId="0" fillId="24" borderId="0" xfId="0" applyFill="1" applyAlignment="1">
      <alignment/>
    </xf>
    <xf numFmtId="0" fontId="0" fillId="25" borderId="0" xfId="0" applyFill="1" applyAlignment="1">
      <alignment/>
    </xf>
    <xf numFmtId="1" fontId="0" fillId="24" borderId="0" xfId="0" applyNumberFormat="1" applyFill="1" applyAlignment="1">
      <alignment/>
    </xf>
    <xf numFmtId="0" fontId="3" fillId="0" borderId="0" xfId="0" applyFont="1" applyFill="1" applyBorder="1" applyAlignment="1">
      <alignment/>
    </xf>
    <xf numFmtId="0" fontId="0" fillId="0" borderId="0" xfId="0" applyFill="1" applyAlignment="1">
      <alignment/>
    </xf>
    <xf numFmtId="0" fontId="3" fillId="0" borderId="8" xfId="0" applyFont="1" applyFill="1" applyBorder="1" applyAlignment="1">
      <alignment/>
    </xf>
    <xf numFmtId="0" fontId="3" fillId="0" borderId="0" xfId="0" applyFont="1" applyFill="1" applyBorder="1" applyAlignment="1">
      <alignment horizontal="center"/>
    </xf>
    <xf numFmtId="175" fontId="0" fillId="24" borderId="0" xfId="0" applyNumberFormat="1" applyFill="1" applyAlignment="1">
      <alignment/>
    </xf>
    <xf numFmtId="175" fontId="0" fillId="3" borderId="0" xfId="0" applyNumberFormat="1" applyFont="1" applyFill="1" applyAlignment="1">
      <alignment horizontal="center"/>
    </xf>
    <xf numFmtId="1" fontId="3" fillId="24" borderId="0" xfId="0" applyNumberFormat="1" applyFont="1" applyFill="1" applyAlignment="1">
      <alignment/>
    </xf>
    <xf numFmtId="0" fontId="0" fillId="0" borderId="0" xfId="0" applyAlignment="1">
      <alignment horizontal="center"/>
    </xf>
    <xf numFmtId="0" fontId="0" fillId="25" borderId="0" xfId="0" applyFill="1" applyAlignment="1">
      <alignment horizontal="center"/>
    </xf>
    <xf numFmtId="0" fontId="3" fillId="0" borderId="0" xfId="0" applyFont="1" applyFill="1" applyBorder="1" applyAlignment="1">
      <alignment horizontal="center"/>
    </xf>
    <xf numFmtId="0" fontId="0" fillId="3" borderId="0" xfId="0" applyFont="1" applyFill="1" applyBorder="1" applyAlignment="1">
      <alignment horizontal="center"/>
    </xf>
    <xf numFmtId="0" fontId="3" fillId="0" borderId="8" xfId="0" applyFont="1" applyFill="1" applyBorder="1" applyAlignment="1">
      <alignment horizontal="center"/>
    </xf>
    <xf numFmtId="0" fontId="0" fillId="0" borderId="9" xfId="0" applyBorder="1" applyAlignment="1">
      <alignment/>
    </xf>
    <xf numFmtId="0" fontId="0" fillId="0" borderId="10" xfId="0" applyBorder="1" applyAlignment="1">
      <alignment/>
    </xf>
    <xf numFmtId="0" fontId="3" fillId="0" borderId="11" xfId="0" applyFont="1" applyBorder="1" applyAlignment="1">
      <alignment/>
    </xf>
    <xf numFmtId="176" fontId="0" fillId="25" borderId="0" xfId="0" applyNumberFormat="1" applyFill="1" applyAlignment="1">
      <alignment/>
    </xf>
    <xf numFmtId="175" fontId="0" fillId="0" borderId="0" xfId="0" applyNumberFormat="1" applyFill="1" applyAlignment="1">
      <alignment/>
    </xf>
    <xf numFmtId="0" fontId="3" fillId="0" borderId="0" xfId="0" applyFont="1" applyBorder="1" applyAlignment="1">
      <alignment horizontal="right"/>
    </xf>
    <xf numFmtId="175" fontId="3" fillId="0" borderId="0" xfId="0" applyNumberFormat="1" applyFont="1" applyFill="1" applyAlignment="1">
      <alignment/>
    </xf>
    <xf numFmtId="0" fontId="0" fillId="0" borderId="0" xfId="0" applyFill="1" applyAlignment="1">
      <alignment horizontal="center"/>
    </xf>
    <xf numFmtId="0" fontId="0" fillId="0" borderId="0" xfId="0" applyFont="1" applyFill="1" applyBorder="1" applyAlignment="1">
      <alignment horizontal="center"/>
    </xf>
    <xf numFmtId="1" fontId="3" fillId="0" borderId="0" xfId="0" applyNumberFormat="1" applyFont="1" applyFill="1" applyAlignment="1">
      <alignment/>
    </xf>
    <xf numFmtId="0" fontId="0" fillId="0" borderId="0" xfId="0" applyFill="1" applyBorder="1" applyAlignment="1">
      <alignment horizontal="center"/>
    </xf>
    <xf numFmtId="0" fontId="0" fillId="0" borderId="0" xfId="0" applyFill="1" applyBorder="1" applyAlignment="1">
      <alignment/>
    </xf>
    <xf numFmtId="176" fontId="0" fillId="24" borderId="0" xfId="0" applyNumberFormat="1" applyFill="1" applyAlignment="1">
      <alignment/>
    </xf>
    <xf numFmtId="176" fontId="3" fillId="24" borderId="0" xfId="0" applyNumberFormat="1" applyFont="1" applyFill="1" applyAlignment="1">
      <alignment/>
    </xf>
    <xf numFmtId="0" fontId="0" fillId="0" borderId="0" xfId="0" applyAlignment="1">
      <alignment horizontal="right"/>
    </xf>
    <xf numFmtId="0" fontId="10" fillId="0" borderId="0" xfId="0" applyFont="1" applyAlignment="1">
      <alignment horizontal="center"/>
    </xf>
    <xf numFmtId="2" fontId="6" fillId="25" borderId="0" xfId="0" applyNumberFormat="1" applyFont="1" applyFill="1" applyBorder="1" applyAlignment="1">
      <alignment horizontal="center"/>
    </xf>
    <xf numFmtId="0" fontId="6" fillId="25" borderId="0" xfId="0" applyFont="1" applyFill="1" applyBorder="1" applyAlignment="1">
      <alignment/>
    </xf>
    <xf numFmtId="0" fontId="0" fillId="0" borderId="0" xfId="0" applyAlignment="1">
      <alignment vertical="top"/>
    </xf>
    <xf numFmtId="177" fontId="0" fillId="0" borderId="0" xfId="0" applyNumberFormat="1" applyAlignment="1">
      <alignment vertical="top"/>
    </xf>
    <xf numFmtId="0" fontId="3" fillId="0" borderId="0" xfId="0" applyFont="1" applyAlignment="1">
      <alignment horizontal="center"/>
    </xf>
    <xf numFmtId="172" fontId="0" fillId="0" borderId="0" xfId="0" applyNumberFormat="1" applyAlignment="1">
      <alignment vertical="top"/>
    </xf>
    <xf numFmtId="1" fontId="0" fillId="0" borderId="0" xfId="0" applyNumberFormat="1" applyAlignment="1">
      <alignment horizontal="center"/>
    </xf>
    <xf numFmtId="0" fontId="12" fillId="0" borderId="8" xfId="0" applyFont="1" applyFill="1" applyBorder="1" applyAlignment="1">
      <alignment/>
    </xf>
    <xf numFmtId="0" fontId="0" fillId="0" borderId="8" xfId="0" applyFill="1" applyBorder="1" applyAlignment="1">
      <alignment horizontal="center"/>
    </xf>
    <xf numFmtId="172" fontId="7" fillId="24" borderId="0" xfId="0" applyNumberFormat="1" applyFont="1" applyFill="1" applyBorder="1" applyAlignment="1">
      <alignment horizontal="center"/>
    </xf>
    <xf numFmtId="0" fontId="0" fillId="0" borderId="12" xfId="0" applyBorder="1" applyAlignment="1">
      <alignment/>
    </xf>
    <xf numFmtId="177" fontId="6" fillId="25" borderId="0" xfId="0" applyNumberFormat="1" applyFont="1" applyFill="1" applyBorder="1" applyAlignment="1">
      <alignment horizontal="center"/>
    </xf>
    <xf numFmtId="177" fontId="3" fillId="24" borderId="0" xfId="0" applyNumberFormat="1" applyFont="1" applyFill="1" applyAlignment="1">
      <alignment/>
    </xf>
    <xf numFmtId="172" fontId="0" fillId="0" borderId="0" xfId="0" applyNumberFormat="1" applyFont="1" applyFill="1" applyBorder="1" applyAlignment="1">
      <alignment horizontal="right" vertical="top"/>
    </xf>
    <xf numFmtId="1" fontId="0" fillId="0" borderId="0" xfId="0" applyNumberFormat="1" applyFont="1" applyFill="1" applyBorder="1" applyAlignment="1">
      <alignment horizontal="right" vertical="top"/>
    </xf>
    <xf numFmtId="1" fontId="0" fillId="0" borderId="0" xfId="0" applyNumberFormat="1" applyFont="1" applyFill="1" applyAlignment="1">
      <alignment horizontal="right" vertical="top"/>
    </xf>
    <xf numFmtId="172" fontId="0" fillId="0" borderId="0" xfId="0" applyNumberFormat="1" applyFont="1" applyFill="1" applyAlignment="1">
      <alignment horizontal="right" vertical="top"/>
    </xf>
    <xf numFmtId="0" fontId="13" fillId="0" borderId="0" xfId="0" applyFont="1" applyAlignment="1">
      <alignment horizontal="right"/>
    </xf>
    <xf numFmtId="0" fontId="3" fillId="0" borderId="0" xfId="0" applyFont="1" applyAlignment="1">
      <alignment horizontal="left"/>
    </xf>
    <xf numFmtId="172" fontId="0" fillId="0" borderId="0" xfId="0" applyNumberFormat="1" applyFont="1" applyFill="1" applyBorder="1" applyAlignment="1">
      <alignment horizontal="right" vertical="top" wrapText="1"/>
    </xf>
    <xf numFmtId="172" fontId="0" fillId="0" borderId="0" xfId="0" applyNumberFormat="1" applyFont="1" applyFill="1" applyAlignment="1">
      <alignment horizontal="right" vertical="top" wrapText="1"/>
    </xf>
    <xf numFmtId="1" fontId="0" fillId="0" borderId="0" xfId="0" applyNumberFormat="1" applyFont="1" applyFill="1" applyBorder="1" applyAlignment="1">
      <alignment horizontal="center" vertical="top"/>
    </xf>
    <xf numFmtId="1" fontId="0" fillId="0" borderId="0" xfId="0" applyNumberFormat="1" applyAlignment="1">
      <alignment horizontal="center" vertical="top"/>
    </xf>
    <xf numFmtId="2" fontId="0" fillId="0" borderId="13" xfId="0" applyNumberFormat="1" applyBorder="1" applyAlignment="1">
      <alignment horizontal="center"/>
    </xf>
    <xf numFmtId="2" fontId="0" fillId="0" borderId="0" xfId="0" applyNumberFormat="1" applyBorder="1" applyAlignment="1">
      <alignment horizontal="center"/>
    </xf>
    <xf numFmtId="0" fontId="7" fillId="0" borderId="0" xfId="0" applyFont="1" applyAlignment="1">
      <alignment horizontal="center"/>
    </xf>
    <xf numFmtId="1" fontId="0" fillId="24" borderId="0" xfId="0" applyNumberFormat="1" applyFont="1" applyFill="1" applyAlignment="1">
      <alignment horizontal="center"/>
    </xf>
    <xf numFmtId="1" fontId="14" fillId="25" borderId="0" xfId="0" applyNumberFormat="1" applyFont="1" applyFill="1" applyAlignment="1">
      <alignment horizontal="center"/>
    </xf>
    <xf numFmtId="1" fontId="12" fillId="24" borderId="8" xfId="0" applyNumberFormat="1" applyFont="1" applyFill="1" applyBorder="1" applyAlignment="1">
      <alignment horizontal="center"/>
    </xf>
    <xf numFmtId="0" fontId="3" fillId="0" borderId="14" xfId="0" applyFont="1" applyFill="1" applyBorder="1" applyAlignment="1">
      <alignment horizontal="right" vertical="top"/>
    </xf>
    <xf numFmtId="0" fontId="11" fillId="0" borderId="14" xfId="0" applyFont="1" applyBorder="1" applyAlignment="1">
      <alignment horizontal="right"/>
    </xf>
    <xf numFmtId="2" fontId="3" fillId="0" borderId="14" xfId="0" applyNumberFormat="1" applyFont="1" applyFill="1" applyBorder="1" applyAlignment="1">
      <alignment horizontal="right" vertical="top"/>
    </xf>
    <xf numFmtId="2" fontId="3" fillId="0" borderId="14" xfId="0" applyNumberFormat="1" applyFont="1" applyBorder="1" applyAlignment="1">
      <alignment horizontal="right"/>
    </xf>
    <xf numFmtId="2" fontId="11" fillId="0" borderId="14" xfId="0" applyNumberFormat="1" applyFont="1" applyFill="1" applyBorder="1" applyAlignment="1">
      <alignment horizontal="right" vertical="top"/>
    </xf>
    <xf numFmtId="172" fontId="3" fillId="0" borderId="14" xfId="0" applyNumberFormat="1" applyFont="1" applyFill="1" applyBorder="1" applyAlignment="1">
      <alignment horizontal="right" vertical="top"/>
    </xf>
    <xf numFmtId="0" fontId="3" fillId="0" borderId="14" xfId="0" applyNumberFormat="1" applyFont="1" applyBorder="1" applyAlignment="1">
      <alignment horizontal="right"/>
    </xf>
    <xf numFmtId="9" fontId="3" fillId="0" borderId="12" xfId="0" applyNumberFormat="1" applyFont="1" applyBorder="1" applyAlignment="1" quotePrefix="1">
      <alignment horizontal="right"/>
    </xf>
    <xf numFmtId="0" fontId="0" fillId="0" borderId="12" xfId="0" applyFont="1" applyFill="1" applyBorder="1" applyAlignment="1">
      <alignment horizontal="right" vertical="top" wrapText="1" indent="1"/>
    </xf>
    <xf numFmtId="2" fontId="3" fillId="0" borderId="12" xfId="0" applyNumberFormat="1" applyFont="1" applyFill="1" applyBorder="1" applyAlignment="1">
      <alignment horizontal="right" vertical="top"/>
    </xf>
    <xf numFmtId="2" fontId="3" fillId="0" borderId="12" xfId="0" applyNumberFormat="1" applyFont="1" applyBorder="1" applyAlignment="1">
      <alignment horizontal="right"/>
    </xf>
    <xf numFmtId="0" fontId="3" fillId="0" borderId="12" xfId="0" applyNumberFormat="1" applyFont="1" applyBorder="1" applyAlignment="1">
      <alignment horizontal="right"/>
    </xf>
    <xf numFmtId="0" fontId="0" fillId="0" borderId="0" xfId="0" applyFont="1" applyAlignment="1">
      <alignment/>
    </xf>
    <xf numFmtId="0" fontId="5" fillId="0" borderId="0" xfId="0" applyFont="1" applyFill="1" applyBorder="1" applyAlignment="1">
      <alignment/>
    </xf>
    <xf numFmtId="0" fontId="0" fillId="0" borderId="0" xfId="0" applyBorder="1" applyAlignment="1">
      <alignment/>
    </xf>
    <xf numFmtId="175" fontId="0" fillId="0" borderId="0" xfId="0" applyNumberFormat="1" applyFont="1" applyFill="1" applyBorder="1" applyAlignment="1">
      <alignment horizontal="center"/>
    </xf>
    <xf numFmtId="0" fontId="3" fillId="0" borderId="13" xfId="0" applyFont="1" applyBorder="1" applyAlignment="1">
      <alignment horizontal="center"/>
    </xf>
    <xf numFmtId="0" fontId="3" fillId="0" borderId="15" xfId="0" applyFont="1" applyBorder="1" applyAlignment="1">
      <alignment/>
    </xf>
    <xf numFmtId="0" fontId="0" fillId="0" borderId="15" xfId="0" applyBorder="1" applyAlignment="1">
      <alignment/>
    </xf>
    <xf numFmtId="0" fontId="0" fillId="0" borderId="16" xfId="0" applyBorder="1" applyAlignment="1">
      <alignment/>
    </xf>
    <xf numFmtId="0" fontId="3" fillId="0" borderId="9" xfId="0" applyFont="1" applyBorder="1" applyAlignment="1">
      <alignment/>
    </xf>
    <xf numFmtId="0" fontId="0" fillId="0" borderId="9" xfId="0" applyBorder="1" applyAlignment="1">
      <alignment/>
    </xf>
    <xf numFmtId="0" fontId="2" fillId="0" borderId="0" xfId="0" applyFont="1" applyBorder="1" applyAlignment="1">
      <alignment wrapText="1"/>
    </xf>
    <xf numFmtId="0" fontId="0" fillId="0" borderId="0" xfId="0" applyAlignment="1">
      <alignment wrapText="1"/>
    </xf>
    <xf numFmtId="0" fontId="3" fillId="4" borderId="17" xfId="0" applyFont="1" applyFill="1" applyBorder="1" applyAlignment="1">
      <alignmen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0" xfId="43"/>
    <cellStyle name="Currency" xfId="44"/>
    <cellStyle name="Currency0" xfId="45"/>
    <cellStyle name="Date" xfId="46"/>
    <cellStyle name="Explanatory Text" xfId="47"/>
    <cellStyle name="Fixed"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133350</xdr:rowOff>
    </xdr:from>
    <xdr:to>
      <xdr:col>16</xdr:col>
      <xdr:colOff>314325</xdr:colOff>
      <xdr:row>54</xdr:row>
      <xdr:rowOff>85725</xdr:rowOff>
    </xdr:to>
    <xdr:sp>
      <xdr:nvSpPr>
        <xdr:cNvPr id="1" name="Text Box 1"/>
        <xdr:cNvSpPr txBox="1">
          <a:spLocks noChangeArrowheads="1"/>
        </xdr:cNvSpPr>
      </xdr:nvSpPr>
      <xdr:spPr>
        <a:xfrm>
          <a:off x="238125" y="133350"/>
          <a:ext cx="9829800" cy="8696325"/>
        </a:xfrm>
        <a:prstGeom prst="rect">
          <a:avLst/>
        </a:prstGeom>
        <a:solidFill>
          <a:srgbClr val="CCFFCC">
            <a:alpha val="55000"/>
          </a:srgbClr>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Detecting Numerical Changes from Subsequent Aerial Surveys of Ungulates (GasawayTtestAerialSurveys.xls)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designed this spreadsheet to understand the implications of survey precision on power to detect numerical changes in estimates from aerial strip-transect surveys. The specific application of this spreadsheet was to compare data from subsequent estimates of breeding females from calving ground surveys of barren-ground caribou in the Bathurst herd, but it has been modified here for general comparisons of aerial survey data using t-tests and power analyses. 
</a:t>
          </a:r>
          <a:r>
            <a:rPr lang="en-US" cap="none" sz="10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Data Entry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spreadsheet allows the user to enter data for the two subsequent aerial surveys in to separate tabs labelled "Survey 1" and "Survey 2" respectively. The green shading indicates cells that require data input for the respective surveys that the user is preparing to analyse. The pink shading indicates cells in which formulas have been entered to automate the calculations and do not require user entry. As a working example, the spreadsheet has been preloaded with aerial survey results of 1+-yr-old caribou on the annual calving ground of the  Bathurst caribou herd in 2003 (Gunn et al. 2005) and 2006 (Nishi et al. 2007) respectively.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User should update the values in the green shaded cells in the </a:t>
          </a:r>
          <a:r>
            <a:rPr lang="en-US" cap="none" sz="1000" b="1" i="0" u="none" baseline="0">
              <a:solidFill>
                <a:srgbClr val="000000"/>
              </a:solidFill>
              <a:latin typeface="Arial"/>
              <a:ea typeface="Arial"/>
              <a:cs typeface="Arial"/>
            </a:rPr>
            <a:t>"Survey 1" </a:t>
          </a:r>
          <a:r>
            <a:rPr lang="en-US" cap="none" sz="1000" b="0" i="0" u="none" baseline="0">
              <a:solidFill>
                <a:srgbClr val="000000"/>
              </a:solidFill>
              <a:latin typeface="Arial"/>
              <a:ea typeface="Arial"/>
              <a:cs typeface="Arial"/>
            </a:rPr>
            <a:t>and </a:t>
          </a:r>
          <a:r>
            <a:rPr lang="en-US" cap="none" sz="1000" b="1" i="0" u="none" baseline="0">
              <a:solidFill>
                <a:srgbClr val="000000"/>
              </a:solidFill>
              <a:latin typeface="Arial"/>
              <a:ea typeface="Arial"/>
              <a:cs typeface="Arial"/>
            </a:rPr>
            <a:t>"Survey 2" </a:t>
          </a:r>
          <a:r>
            <a:rPr lang="en-US" cap="none" sz="1000" b="0" i="0" u="none" baseline="0">
              <a:solidFill>
                <a:srgbClr val="000000"/>
              </a:solidFill>
              <a:latin typeface="Arial"/>
              <a:ea typeface="Arial"/>
              <a:cs typeface="Arial"/>
            </a:rPr>
            <a:t>tabs with their data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 use the spreadsheet. The data required for an aerial survey include the number of transects sampled within a stratum, as well as the respective population estimates and variances for each stratum (step 1). As these data are entered, the spreadsheet automatically summarizes the survey results and calculates the overall variance, standard deviation, and CV for the estimate. The spreadsheet uses these data to calculate the degrees of freedom (step 3) that are associated with the survey.
</a:t>
          </a:r>
          <a:r>
            <a:rPr lang="en-US" cap="none" sz="10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Comparison and Power Analysis</a:t>
          </a:r>
          <a:r>
            <a:rPr lang="en-US" cap="none" sz="1000" b="0"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comparisons of the two surveys are </a:t>
          </a:r>
          <a:r>
            <a:rPr lang="en-US" cap="none" sz="1000" b="0" i="0" u="none" baseline="0">
              <a:solidFill>
                <a:srgbClr val="000000"/>
              </a:solidFill>
              <a:latin typeface="Arial"/>
              <a:ea typeface="Arial"/>
              <a:cs typeface="Arial"/>
            </a:rPr>
            <a:t>based on t-test analyses and formulas described by Gasaway et al. 1986 in Chapter 4 of their monograph on moose survey analyses; power analyses are also based upon Chapter 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
          </a:r>
          <a:r>
            <a:rPr lang="en-US" cap="none" sz="1000" b="1" i="0" u="none" baseline="0">
              <a:solidFill>
                <a:srgbClr val="000000"/>
              </a:solidFill>
              <a:latin typeface="Arial"/>
              <a:ea typeface="Arial"/>
              <a:cs typeface="Arial"/>
            </a:rPr>
            <a:t>"Comparison" </a:t>
          </a:r>
          <a:r>
            <a:rPr lang="en-US" cap="none" sz="1000" b="0" i="0" u="none" baseline="0">
              <a:solidFill>
                <a:srgbClr val="000000"/>
              </a:solidFill>
              <a:latin typeface="Arial"/>
              <a:ea typeface="Arial"/>
              <a:cs typeface="Arial"/>
            </a:rPr>
            <a:t>tab takes the user through 5 steps to compare the two surveys, and to evaluate the power of the test.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1, summarizes the degrees of freedom for each respective survey.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2 calculates the total degrees of freedom for the t-test between</a:t>
          </a:r>
          <a:r>
            <a:rPr lang="en-US" cap="none" sz="1000" b="0" i="0" u="none" baseline="0">
              <a:solidFill>
                <a:srgbClr val="000000"/>
              </a:solidFill>
              <a:latin typeface="Arial"/>
              <a:ea typeface="Arial"/>
              <a:cs typeface="Arial"/>
            </a:rPr>
            <a:t> the two surveys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3 requires that the user enter the population estimates and CV's for the respective aerial surveys. Upon entering these data, the spreadsheet calculates the variance for the respective surveys. This step also requires the user to enter a percentage value (of the 1st survey) for the Consequential Difference of interest (CD) for subsequent power analyses (step 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4 calculates the t-value and provides the critical values (at the appropriate degrees of freedom from the tab </a:t>
          </a:r>
          <a:r>
            <a:rPr lang="en-US" cap="none" sz="1000" b="1" i="0" u="none" baseline="0">
              <a:solidFill>
                <a:srgbClr val="000000"/>
              </a:solidFill>
              <a:latin typeface="Arial"/>
              <a:ea typeface="Arial"/>
              <a:cs typeface="Arial"/>
            </a:rPr>
            <a:t>"t Distribution"</a:t>
          </a:r>
          <a:r>
            <a:rPr lang="en-US" cap="none" sz="1000" b="0" i="0" u="none" baseline="0">
              <a:solidFill>
                <a:srgbClr val="000000"/>
              </a:solidFill>
              <a:latin typeface="Arial"/>
              <a:ea typeface="Arial"/>
              <a:cs typeface="Arial"/>
            </a:rPr>
            <a:t>) at varying levels of alpha for two-tailed and one-tailed t-tests.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5 allows the user to determine the power of the t-test if she rejected the null hypothesis in step 4 (above). The parameter that requires entry at this step is the t-value to the corresponding value for alpha (Type I error rate). Since the parameters that are used to calculate the critical value for beta (Type II error rate) also include the CV's for the respective population surveys, and the Consequential Difference of interest (CD), the user can iteratively explore </a:t>
          </a:r>
          <a:r>
            <a:rPr lang="en-US" cap="none" sz="1000" b="0" i="1" u="none" baseline="0">
              <a:solidFill>
                <a:srgbClr val="000000"/>
              </a:solidFill>
              <a:latin typeface="Arial"/>
              <a:ea typeface="Arial"/>
              <a:cs typeface="Arial"/>
            </a:rPr>
            <a:t>post hoc</a:t>
          </a:r>
          <a:r>
            <a:rPr lang="en-US" cap="none" sz="1000" b="0" i="0" u="none" baseline="0">
              <a:solidFill>
                <a:srgbClr val="000000"/>
              </a:solidFill>
              <a:latin typeface="Arial"/>
              <a:ea typeface="Arial"/>
              <a:cs typeface="Arial"/>
            </a:rPr>
            <a:t> power analyses by changing those parameters singly or in combination. This exploratory analysis can also be used in an </a:t>
          </a:r>
          <a:r>
            <a:rPr lang="en-US" cap="none" sz="1000" b="0" i="1" u="none" baseline="0">
              <a:solidFill>
                <a:srgbClr val="000000"/>
              </a:solidFill>
              <a:latin typeface="Arial"/>
              <a:ea typeface="Arial"/>
              <a:cs typeface="Arial"/>
            </a:rPr>
            <a:t>a priori</a:t>
          </a:r>
          <a:r>
            <a:rPr lang="en-US" cap="none" sz="1000" b="0" i="0" u="none" baseline="0">
              <a:solidFill>
                <a:srgbClr val="000000"/>
              </a:solidFill>
              <a:latin typeface="Arial"/>
              <a:ea typeface="Arial"/>
              <a:cs typeface="Arial"/>
            </a:rPr>
            <a:t> fashion to consider  how the variance of a future survey may affect power to detect</a:t>
          </a:r>
          <a:r>
            <a:rPr lang="en-US" cap="none" sz="1000" b="0" i="0" u="none" baseline="0">
              <a:solidFill>
                <a:srgbClr val="000000"/>
              </a:solidFill>
              <a:latin typeface="Arial"/>
              <a:ea typeface="Arial"/>
              <a:cs typeface="Arial"/>
            </a:rPr>
            <a:t> change in a subsequent survey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22 November 2007
</a:t>
          </a:r>
          <a:r>
            <a:rPr lang="en-US" cap="none" sz="1000" b="0" i="0" u="none" baseline="0">
              <a:solidFill>
                <a:srgbClr val="000000"/>
              </a:solidFill>
              <a:latin typeface="Arial"/>
              <a:ea typeface="Arial"/>
              <a:cs typeface="Arial"/>
            </a:rPr>
            <a:t>J.S. Nishi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References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Gasaway, W.C., S.D. DuBois, D.J. Reed, and S.J. Harbo. 1986. Estimating moose populations parameters from aerial surveys. Biological Papers of the University of Alaska Number 22, Institute of Arctic Biology.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Gunn, A., J. Nishi, J. Boulanger and J. Williams. 2005. An estimate of breeding females in the Bathurst herd of barren-ground caribou, June 2003. Northwest Territories Department of Environment and Natural Resources Manuscript Report No. 164. 75 pp.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Nishi, J.S., B. Croft, J. Williams, J. Boulanger, and D. Johnson. 2007 . An estimate of breeding females in the Bathurst herd of barren-ground caribou, June 2006. Northwest Territories Department of Environment and Natural Resources File Report No. 137. 107 pp.</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38100</xdr:colOff>
      <xdr:row>5</xdr:row>
      <xdr:rowOff>0</xdr:rowOff>
    </xdr:from>
    <xdr:to>
      <xdr:col>12</xdr:col>
      <xdr:colOff>457200</xdr:colOff>
      <xdr:row>8</xdr:row>
      <xdr:rowOff>123825</xdr:rowOff>
    </xdr:to>
    <xdr:pic>
      <xdr:nvPicPr>
        <xdr:cNvPr id="1" name="Picture 4"/>
        <xdr:cNvPicPr preferRelativeResize="1">
          <a:picLocks noChangeAspect="1"/>
        </xdr:cNvPicPr>
      </xdr:nvPicPr>
      <xdr:blipFill>
        <a:blip r:embed="rId1"/>
        <a:stretch>
          <a:fillRect/>
        </a:stretch>
      </xdr:blipFill>
      <xdr:spPr>
        <a:xfrm>
          <a:off x="7943850" y="809625"/>
          <a:ext cx="1638300" cy="609600"/>
        </a:xfrm>
        <a:prstGeom prst="rect">
          <a:avLst/>
        </a:prstGeom>
        <a:no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38100</xdr:colOff>
      <xdr:row>5</xdr:row>
      <xdr:rowOff>0</xdr:rowOff>
    </xdr:from>
    <xdr:to>
      <xdr:col>12</xdr:col>
      <xdr:colOff>457200</xdr:colOff>
      <xdr:row>8</xdr:row>
      <xdr:rowOff>133350</xdr:rowOff>
    </xdr:to>
    <xdr:pic>
      <xdr:nvPicPr>
        <xdr:cNvPr id="1" name="Picture 20"/>
        <xdr:cNvPicPr preferRelativeResize="1">
          <a:picLocks noChangeAspect="1"/>
        </xdr:cNvPicPr>
      </xdr:nvPicPr>
      <xdr:blipFill>
        <a:blip r:embed="rId1"/>
        <a:stretch>
          <a:fillRect/>
        </a:stretch>
      </xdr:blipFill>
      <xdr:spPr>
        <a:xfrm>
          <a:off x="7943850" y="809625"/>
          <a:ext cx="1638300" cy="619125"/>
        </a:xfrm>
        <a:prstGeom prst="rect">
          <a:avLst/>
        </a:prstGeom>
        <a:no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333375</xdr:colOff>
      <xdr:row>53</xdr:row>
      <xdr:rowOff>104775</xdr:rowOff>
    </xdr:from>
    <xdr:ext cx="4953000" cy="1943100"/>
    <xdr:sp>
      <xdr:nvSpPr>
        <xdr:cNvPr id="1" name="Text Box 2"/>
        <xdr:cNvSpPr txBox="1">
          <a:spLocks noChangeArrowheads="1"/>
        </xdr:cNvSpPr>
      </xdr:nvSpPr>
      <xdr:spPr>
        <a:xfrm>
          <a:off x="447675" y="9239250"/>
          <a:ext cx="4953000" cy="1943100"/>
        </a:xfrm>
        <a:prstGeom prst="rect">
          <a:avLst/>
        </a:prstGeom>
        <a:solidFill>
          <a:srgbClr val="CCFFFF">
            <a:alpha val="50000"/>
          </a:srgbClr>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If you do not reject Ho, the power analysis will help you determine if Ho can be accepted with a tolerable probability of error, </a:t>
          </a:r>
          <a:r>
            <a:rPr lang="en-US" cap="none" sz="1000" b="0" i="0" u="none" baseline="0">
              <a:solidFill>
                <a:srgbClr val="000000"/>
              </a:solidFill>
              <a:latin typeface="Arial"/>
              <a:ea typeface="Arial"/>
              <a:cs typeface="Arial"/>
            </a:rPr>
            <a:t>β.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Compare "</a:t>
          </a:r>
          <a:r>
            <a:rPr lang="en-US" cap="none" sz="1000" b="0" i="1" u="none" baseline="0">
              <a:solidFill>
                <a:srgbClr val="000000"/>
              </a:solidFill>
              <a:latin typeface="Arial"/>
              <a:ea typeface="Arial"/>
              <a:cs typeface="Arial"/>
            </a:rPr>
            <a:t>toCalc" </a:t>
          </a:r>
          <a:r>
            <a:rPr lang="en-US" cap="none" sz="1000" b="0" i="0" u="none" baseline="0">
              <a:solidFill>
                <a:srgbClr val="000000"/>
              </a:solidFill>
              <a:latin typeface="Arial"/>
              <a:ea typeface="Arial"/>
              <a:cs typeface="Arial"/>
            </a:rPr>
            <a:t>with the row of t-values to find where it fits between the critical "</a:t>
          </a:r>
          <a:r>
            <a:rPr lang="en-US" cap="none" sz="1000" b="0" i="1" u="none" baseline="0">
              <a:solidFill>
                <a:srgbClr val="000000"/>
              </a:solidFill>
              <a:latin typeface="Arial"/>
              <a:ea typeface="Arial"/>
              <a:cs typeface="Arial"/>
            </a:rPr>
            <a:t>to"</a:t>
          </a:r>
          <a:r>
            <a:rPr lang="en-US" cap="none" sz="1000" b="0" i="0" u="none" baseline="0">
              <a:solidFill>
                <a:srgbClr val="000000"/>
              </a:solidFill>
              <a:latin typeface="Arial"/>
              <a:ea typeface="Arial"/>
              <a:cs typeface="Arial"/>
            </a:rPr>
            <a:t> values and visually interpolate to find the probability (</a:t>
          </a:r>
          <a:r>
            <a:rPr lang="en-US" cap="none" sz="1000" b="0" i="0" u="none" baseline="0">
              <a:solidFill>
                <a:srgbClr val="000000"/>
              </a:solidFill>
              <a:latin typeface="Arial"/>
              <a:ea typeface="Arial"/>
              <a:cs typeface="Arial"/>
            </a:rPr>
            <a:t>β</a:t>
          </a:r>
          <a:r>
            <a:rPr lang="en-US" cap="none" sz="1000" b="0" i="0" u="none" baseline="0">
              <a:solidFill>
                <a:srgbClr val="000000"/>
              </a:solidFill>
              <a:latin typeface="Arial"/>
              <a:ea typeface="Arial"/>
              <a:cs typeface="Arial"/>
            </a:rPr>
            <a:t>o) of </a:t>
          </a:r>
          <a:r>
            <a:rPr lang="en-US" cap="none" sz="1000" b="0" i="1" u="none" baseline="0">
              <a:solidFill>
                <a:srgbClr val="000000"/>
              </a:solidFill>
              <a:latin typeface="Arial"/>
              <a:ea typeface="Arial"/>
              <a:cs typeface="Arial"/>
            </a:rPr>
            <a:t>to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value, 1-</a:t>
          </a:r>
          <a:r>
            <a:rPr lang="en-US" cap="none" sz="1000" b="0" i="0" u="none" baseline="0">
              <a:solidFill>
                <a:srgbClr val="000000"/>
              </a:solidFill>
              <a:latin typeface="Arial"/>
              <a:ea typeface="Arial"/>
              <a:cs typeface="Arial"/>
            </a:rPr>
            <a:t>β</a:t>
          </a:r>
          <a:r>
            <a:rPr lang="en-US" cap="none" sz="1000" b="0" i="0" u="none" baseline="0">
              <a:solidFill>
                <a:srgbClr val="000000"/>
              </a:solidFill>
              <a:latin typeface="Arial"/>
              <a:ea typeface="Arial"/>
              <a:cs typeface="Arial"/>
            </a:rPr>
            <a:t>o (power), is the probability that a difference of size CD could have been detected, if that difference existed. If </a:t>
          </a:r>
          <a:r>
            <a:rPr lang="en-US" cap="none" sz="1000" b="0" i="0" u="none" baseline="0">
              <a:solidFill>
                <a:srgbClr val="000000"/>
              </a:solidFill>
              <a:latin typeface="Arial"/>
              <a:ea typeface="Arial"/>
              <a:cs typeface="Arial"/>
            </a:rPr>
            <a:t>β</a:t>
          </a:r>
          <a:r>
            <a:rPr lang="en-US" cap="none" sz="1000" b="0" i="0" u="none" baseline="0">
              <a:solidFill>
                <a:srgbClr val="000000"/>
              </a:solidFill>
              <a:latin typeface="Arial"/>
              <a:ea typeface="Arial"/>
              <a:cs typeface="Arial"/>
            </a:rPr>
            <a:t>o is equal to or less than </a:t>
          </a:r>
          <a:r>
            <a:rPr lang="en-US" cap="none" sz="1000" b="0" i="0" u="none" baseline="0">
              <a:solidFill>
                <a:srgbClr val="000000"/>
              </a:solidFill>
              <a:latin typeface="Arial"/>
              <a:ea typeface="Arial"/>
              <a:cs typeface="Arial"/>
            </a:rPr>
            <a:t>β, </a:t>
          </a:r>
          <a:r>
            <a:rPr lang="en-US" cap="none" sz="1000" b="0" i="0" u="none" baseline="0">
              <a:solidFill>
                <a:srgbClr val="000000"/>
              </a:solidFill>
              <a:latin typeface="Arial"/>
              <a:ea typeface="Arial"/>
              <a:cs typeface="Arial"/>
            </a:rPr>
            <a:t>compared (Power (1-</a:t>
          </a:r>
          <a:r>
            <a:rPr lang="en-US" cap="none" sz="1000" b="0" i="0" u="none" baseline="0">
              <a:solidFill>
                <a:srgbClr val="000000"/>
              </a:solidFill>
              <a:latin typeface="Arial"/>
              <a:ea typeface="Arial"/>
              <a:cs typeface="Arial"/>
            </a:rPr>
            <a:t>β) </a:t>
          </a:r>
          <a:r>
            <a:rPr lang="en-US" cap="none" sz="1000" b="0" i="0" u="none" baseline="0">
              <a:solidFill>
                <a:srgbClr val="000000"/>
              </a:solidFill>
              <a:latin typeface="Arial"/>
              <a:ea typeface="Arial"/>
              <a:cs typeface="Arial"/>
            </a:rPr>
            <a:t>is the probability that a difference of size CD could have been detected, if that difference existed. If </a:t>
          </a:r>
          <a:r>
            <a:rPr lang="en-US" cap="none" sz="1000" b="0" i="0" u="none" baseline="0">
              <a:solidFill>
                <a:srgbClr val="000000"/>
              </a:solidFill>
              <a:latin typeface="Arial"/>
              <a:ea typeface="Arial"/>
              <a:cs typeface="Arial"/>
            </a:rPr>
            <a:t>β</a:t>
          </a:r>
          <a:r>
            <a:rPr lang="en-US" cap="none" sz="1000" b="0" i="0" u="none" baseline="0">
              <a:solidFill>
                <a:srgbClr val="000000"/>
              </a:solidFill>
              <a:latin typeface="Arial"/>
              <a:ea typeface="Arial"/>
              <a:cs typeface="Arial"/>
            </a:rPr>
            <a:t>o is equal to or less than </a:t>
          </a:r>
          <a:r>
            <a:rPr lang="en-US" cap="none" sz="1000" b="0" i="0" u="none" baseline="0">
              <a:solidFill>
                <a:srgbClr val="000000"/>
              </a:solidFill>
              <a:latin typeface="Arial"/>
              <a:ea typeface="Arial"/>
              <a:cs typeface="Arial"/>
            </a:rPr>
            <a:t>β, </a:t>
          </a:r>
          <a:r>
            <a:rPr lang="en-US" cap="none" sz="1000" b="0" i="0" u="none" baseline="0">
              <a:solidFill>
                <a:srgbClr val="000000"/>
              </a:solidFill>
              <a:latin typeface="Arial"/>
              <a:ea typeface="Arial"/>
              <a:cs typeface="Arial"/>
            </a:rPr>
            <a:t>conclude (with probability of error </a:t>
          </a:r>
          <a:r>
            <a:rPr lang="en-US" cap="none" sz="1000" b="0" i="0" u="none" baseline="0">
              <a:solidFill>
                <a:srgbClr val="000000"/>
              </a:solidFill>
              <a:latin typeface="Arial"/>
              <a:ea typeface="Arial"/>
              <a:cs typeface="Arial"/>
            </a:rPr>
            <a:t>β) </a:t>
          </a:r>
          <a:r>
            <a:rPr lang="en-US" cap="none" sz="1000" b="0" i="0" u="none" baseline="0">
              <a:solidFill>
                <a:srgbClr val="000000"/>
              </a:solidFill>
              <a:latin typeface="Arial"/>
              <a:ea typeface="Arial"/>
              <a:cs typeface="Arial"/>
            </a:rPr>
            <a:t>that no change as large as CD occurred. If </a:t>
          </a:r>
          <a:r>
            <a:rPr lang="en-US" cap="none" sz="1000" b="0" i="0" u="none" baseline="0">
              <a:solidFill>
                <a:srgbClr val="000000"/>
              </a:solidFill>
              <a:latin typeface="Arial"/>
              <a:ea typeface="Arial"/>
              <a:cs typeface="Arial"/>
            </a:rPr>
            <a:t>β</a:t>
          </a:r>
          <a:r>
            <a:rPr lang="en-US" cap="none" sz="1000" b="0" i="0" u="none" baseline="0">
              <a:solidFill>
                <a:srgbClr val="000000"/>
              </a:solidFill>
              <a:latin typeface="Arial"/>
              <a:ea typeface="Arial"/>
              <a:cs typeface="Arial"/>
            </a:rPr>
            <a:t>o is greater than </a:t>
          </a:r>
          <a:r>
            <a:rPr lang="en-US" cap="none" sz="1000" b="0" i="0" u="none" baseline="0">
              <a:solidFill>
                <a:srgbClr val="000000"/>
              </a:solidFill>
              <a:latin typeface="Arial"/>
              <a:ea typeface="Arial"/>
              <a:cs typeface="Arial"/>
            </a:rPr>
            <a:t>β, </a:t>
          </a:r>
          <a:r>
            <a:rPr lang="en-US" cap="none" sz="1000" b="0" i="0" u="none" baseline="0">
              <a:solidFill>
                <a:srgbClr val="000000"/>
              </a:solidFill>
              <a:latin typeface="Arial"/>
              <a:ea typeface="Arial"/>
              <a:cs typeface="Arial"/>
            </a:rPr>
            <a:t>then the results are inconclusive with respect to your established criteria of CD, </a:t>
          </a:r>
          <a:r>
            <a:rPr lang="en-US" cap="none" sz="1000" b="0" i="0" u="none" baseline="0">
              <a:solidFill>
                <a:srgbClr val="000000"/>
              </a:solidFill>
              <a:latin typeface="Arial"/>
              <a:ea typeface="Arial"/>
              <a:cs typeface="Arial"/>
            </a:rPr>
            <a:t>α, </a:t>
          </a:r>
          <a:r>
            <a:rPr lang="en-US" cap="none" sz="1000" b="0" i="0" u="none" baseline="0">
              <a:solidFill>
                <a:srgbClr val="000000"/>
              </a:solidFill>
              <a:latin typeface="Arial"/>
              <a:ea typeface="Arial"/>
              <a:cs typeface="Arial"/>
            </a:rPr>
            <a:t>and </a:t>
          </a:r>
          <a:r>
            <a:rPr lang="en-US" cap="none" sz="1000" b="0" i="0" u="none" baseline="0">
              <a:solidFill>
                <a:srgbClr val="000000"/>
              </a:solidFill>
              <a:latin typeface="Arial"/>
              <a:ea typeface="Arial"/>
              <a:cs typeface="Arial"/>
            </a:rPr>
            <a:t>β.</a:t>
          </a:r>
        </a:p>
      </xdr:txBody>
    </xdr:sp>
    <xdr:clientData/>
  </xdr:oneCellAnchor>
  <xdr:twoCellAnchor>
    <xdr:from>
      <xdr:col>9</xdr:col>
      <xdr:colOff>114300</xdr:colOff>
      <xdr:row>37</xdr:row>
      <xdr:rowOff>0</xdr:rowOff>
    </xdr:from>
    <xdr:to>
      <xdr:col>15</xdr:col>
      <xdr:colOff>104775</xdr:colOff>
      <xdr:row>48</xdr:row>
      <xdr:rowOff>76200</xdr:rowOff>
    </xdr:to>
    <xdr:sp>
      <xdr:nvSpPr>
        <xdr:cNvPr id="2" name="Text Box 3"/>
        <xdr:cNvSpPr txBox="1">
          <a:spLocks noChangeArrowheads="1"/>
        </xdr:cNvSpPr>
      </xdr:nvSpPr>
      <xdr:spPr>
        <a:xfrm>
          <a:off x="7000875" y="6467475"/>
          <a:ext cx="3819525" cy="1933575"/>
        </a:xfrm>
        <a:prstGeom prst="rect">
          <a:avLst/>
        </a:prstGeom>
        <a:solidFill>
          <a:srgbClr val="CCFFFF">
            <a:alpha val="50000"/>
          </a:srgbClr>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α</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the acceptable probability of error (from a practical point of view) if you were to conclude that a change in numbers had occurred when in fact it had not changed, i.e., a Type I error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β</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The acceptable probability of error (from a practical point of view) if you were to conclude that no change in numbers larger than CD had occurred when in fact it had changed, i.e., a Type II error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CD</a:t>
          </a:r>
          <a:r>
            <a:rPr lang="en-US" cap="none" sz="1000" b="0" i="0" u="none" baseline="0">
              <a:solidFill>
                <a:srgbClr val="000000"/>
              </a:solidFill>
              <a:latin typeface="Arial"/>
              <a:ea typeface="Arial"/>
              <a:cs typeface="Arial"/>
            </a:rPr>
            <a:t> - The consequential difference of interest, i.e., the minimum change in population size that would probably cause some change in management strategy.</a:t>
          </a:r>
        </a:p>
      </xdr:txBody>
    </xdr:sp>
    <xdr:clientData/>
  </xdr:twoCellAnchor>
  <xdr:twoCellAnchor editAs="oneCell">
    <xdr:from>
      <xdr:col>15</xdr:col>
      <xdr:colOff>104775</xdr:colOff>
      <xdr:row>4</xdr:row>
      <xdr:rowOff>19050</xdr:rowOff>
    </xdr:from>
    <xdr:to>
      <xdr:col>17</xdr:col>
      <xdr:colOff>400050</xdr:colOff>
      <xdr:row>7</xdr:row>
      <xdr:rowOff>95250</xdr:rowOff>
    </xdr:to>
    <xdr:pic>
      <xdr:nvPicPr>
        <xdr:cNvPr id="3" name="Picture 35"/>
        <xdr:cNvPicPr preferRelativeResize="1">
          <a:picLocks noChangeAspect="1"/>
        </xdr:cNvPicPr>
      </xdr:nvPicPr>
      <xdr:blipFill>
        <a:blip r:embed="rId1"/>
        <a:stretch>
          <a:fillRect/>
        </a:stretch>
      </xdr:blipFill>
      <xdr:spPr>
        <a:xfrm>
          <a:off x="10820400" y="942975"/>
          <a:ext cx="1514475" cy="561975"/>
        </a:xfrm>
        <a:prstGeom prst="rect">
          <a:avLst/>
        </a:prstGeom>
        <a:noFill/>
        <a:ln w="9525"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190500</xdr:colOff>
      <xdr:row>8</xdr:row>
      <xdr:rowOff>133350</xdr:rowOff>
    </xdr:from>
    <xdr:to>
      <xdr:col>19</xdr:col>
      <xdr:colOff>495300</xdr:colOff>
      <xdr:row>23</xdr:row>
      <xdr:rowOff>9525</xdr:rowOff>
    </xdr:to>
    <xdr:sp>
      <xdr:nvSpPr>
        <xdr:cNvPr id="1" name="Text Box 2"/>
        <xdr:cNvSpPr txBox="1">
          <a:spLocks noChangeArrowheads="1"/>
        </xdr:cNvSpPr>
      </xdr:nvSpPr>
      <xdr:spPr>
        <a:xfrm>
          <a:off x="8763000" y="1466850"/>
          <a:ext cx="3962400" cy="2305050"/>
        </a:xfrm>
        <a:prstGeom prst="rect">
          <a:avLst/>
        </a:prstGeom>
        <a:solidFill>
          <a:srgbClr val="CCFFCC">
            <a:alpha val="50000"/>
          </a:srgbClr>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table of critical values for Student's </a:t>
          </a:r>
          <a:r>
            <a:rPr lang="en-US" cap="none" sz="1000" b="0" i="1" u="none" baseline="0">
              <a:solidFill>
                <a:srgbClr val="000000"/>
              </a:solidFill>
              <a:latin typeface="Arial"/>
              <a:ea typeface="Arial"/>
              <a:cs typeface="Arial"/>
            </a:rPr>
            <a:t>t</a:t>
          </a:r>
          <a:r>
            <a:rPr lang="en-US" cap="none" sz="1000" b="0" i="0" u="none" baseline="0">
              <a:solidFill>
                <a:srgbClr val="000000"/>
              </a:solidFill>
              <a:latin typeface="Arial"/>
              <a:ea typeface="Arial"/>
              <a:cs typeface="Arial"/>
            </a:rPr>
            <a:t>-distribution was created from Table 14 in Gasaway et al. 1986. p. 62, and Table B.3 in Zar 1984, p. 484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Comment:
</a:t>
          </a:r>
          <a:r>
            <a:rPr lang="en-US" cap="none" sz="1000" b="0" i="0" u="none" baseline="0">
              <a:solidFill>
                <a:srgbClr val="000000"/>
              </a:solidFill>
              <a:latin typeface="Arial"/>
              <a:ea typeface="Arial"/>
              <a:cs typeface="Arial"/>
            </a:rPr>
            <a:t>"Critical t-values for Type II error (</a:t>
          </a:r>
          <a:r>
            <a:rPr lang="en-US" cap="none" sz="1000" b="0" i="0" u="none" baseline="0">
              <a:solidFill>
                <a:srgbClr val="000000"/>
              </a:solidFill>
              <a:latin typeface="Arial"/>
              <a:ea typeface="Arial"/>
              <a:cs typeface="Arial"/>
            </a:rPr>
            <a:t>β) </a:t>
          </a:r>
          <a:r>
            <a:rPr lang="en-US" cap="none" sz="1000" b="0" i="0" u="none" baseline="0">
              <a:solidFill>
                <a:srgbClr val="000000"/>
              </a:solidFill>
              <a:latin typeface="Arial"/>
              <a:ea typeface="Arial"/>
              <a:cs typeface="Arial"/>
            </a:rPr>
            <a:t>and figuring the power of a test are always taken from [the 1-tailed values for </a:t>
          </a:r>
          <a:r>
            <a:rPr lang="en-US" cap="none" sz="1000" b="0" i="0" u="none" baseline="0">
              <a:solidFill>
                <a:srgbClr val="000000"/>
              </a:solidFill>
              <a:latin typeface="Arial"/>
              <a:ea typeface="Arial"/>
              <a:cs typeface="Arial"/>
            </a:rPr>
            <a:t>α </a:t>
          </a:r>
          <a:r>
            <a:rPr lang="en-US" cap="none" sz="1000" b="0" i="0" u="none" baseline="0">
              <a:solidFill>
                <a:srgbClr val="000000"/>
              </a:solidFill>
              <a:latin typeface="Arial"/>
              <a:ea typeface="Arial"/>
              <a:cs typeface="Arial"/>
            </a:rPr>
            <a:t>and </a:t>
          </a:r>
          <a:r>
            <a:rPr lang="en-US" cap="none" sz="1000" b="0" i="0" u="none" baseline="0">
              <a:solidFill>
                <a:srgbClr val="000000"/>
              </a:solidFill>
              <a:latin typeface="Arial"/>
              <a:ea typeface="Arial"/>
              <a:cs typeface="Arial"/>
            </a:rPr>
            <a:t>β] </a:t>
          </a:r>
          <a:r>
            <a:rPr lang="en-US" cap="none" sz="1000" b="0" i="0" u="none" baseline="0">
              <a:solidFill>
                <a:srgbClr val="000000"/>
              </a:solidFill>
              <a:latin typeface="Arial"/>
              <a:ea typeface="Arial"/>
              <a:cs typeface="Arial"/>
            </a:rPr>
            <a:t>Table 14, whether the test is one- or two-tailed."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(Gasaway et al. 1986, P. 63)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R1" sqref="R1"/>
    </sheetView>
  </sheetViews>
  <sheetFormatPr defaultColWidth="9.140625" defaultRowHeight="12.75"/>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M28"/>
  <sheetViews>
    <sheetView showGridLines="0" zoomScale="95" zoomScaleNormal="95" zoomScalePageLayoutView="0" workbookViewId="0" topLeftCell="A1">
      <selection activeCell="Q8" sqref="Q8"/>
    </sheetView>
  </sheetViews>
  <sheetFormatPr defaultColWidth="9.140625" defaultRowHeight="12.75"/>
  <cols>
    <col min="1" max="1" width="21.7109375" style="0" customWidth="1"/>
    <col min="2" max="2" width="19.7109375" style="0" customWidth="1"/>
    <col min="3" max="3" width="2.7109375" style="0" customWidth="1"/>
    <col min="4" max="4" width="18.28125" style="0" customWidth="1"/>
    <col min="5" max="5" width="13.7109375" style="0" customWidth="1"/>
    <col min="6" max="6" width="12.140625" style="0" bestFit="1" customWidth="1"/>
    <col min="7" max="7" width="9.28125" style="0" bestFit="1" customWidth="1"/>
    <col min="8" max="8" width="2.7109375" style="0" customWidth="1"/>
  </cols>
  <sheetData>
    <row r="1" spans="1:6" ht="12.75">
      <c r="A1" s="100" t="s">
        <v>22</v>
      </c>
      <c r="B1" s="93" t="s">
        <v>70</v>
      </c>
      <c r="C1" s="93"/>
      <c r="D1" s="94"/>
      <c r="E1" s="94"/>
      <c r="F1" s="95"/>
    </row>
    <row r="2" spans="1:6" ht="12.75">
      <c r="A2" s="33" t="s">
        <v>23</v>
      </c>
      <c r="B2" s="96"/>
      <c r="C2" s="96"/>
      <c r="D2" s="97"/>
      <c r="E2" s="31"/>
      <c r="F2" s="32"/>
    </row>
    <row r="3" spans="1:8" ht="12.75">
      <c r="A3" s="1" t="s">
        <v>14</v>
      </c>
      <c r="B3" s="1"/>
      <c r="C3" s="1"/>
      <c r="H3" s="20"/>
    </row>
    <row r="4" spans="1:8" ht="12.75">
      <c r="A4" s="1"/>
      <c r="B4" s="1"/>
      <c r="C4" s="1"/>
      <c r="D4" s="92" t="s">
        <v>20</v>
      </c>
      <c r="E4" s="92"/>
      <c r="F4" s="92"/>
      <c r="G4" s="92"/>
      <c r="H4" s="22"/>
    </row>
    <row r="5" spans="1:13" ht="12.75">
      <c r="A5" s="21" t="s">
        <v>15</v>
      </c>
      <c r="B5" s="21" t="s">
        <v>21</v>
      </c>
      <c r="C5" s="38"/>
      <c r="D5" s="30" t="s">
        <v>16</v>
      </c>
      <c r="E5" s="30" t="s">
        <v>19</v>
      </c>
      <c r="F5" s="30" t="s">
        <v>12</v>
      </c>
      <c r="G5" s="30" t="s">
        <v>17</v>
      </c>
      <c r="H5" s="22"/>
      <c r="J5" s="90"/>
      <c r="K5" s="90"/>
      <c r="L5" s="90"/>
      <c r="M5" s="90"/>
    </row>
    <row r="6" spans="1:13" ht="12.75">
      <c r="A6" s="26">
        <v>1</v>
      </c>
      <c r="B6" s="27">
        <v>17</v>
      </c>
      <c r="C6" s="38"/>
      <c r="D6" s="17">
        <v>83959</v>
      </c>
      <c r="E6" s="34">
        <v>236816435</v>
      </c>
      <c r="F6" s="43">
        <f>SQRT(E6)</f>
        <v>15388.841249424857</v>
      </c>
      <c r="G6" s="24">
        <f aca="true" t="shared" si="0" ref="G6:G14">IF(F6&gt;0,(F6/D6),"-")</f>
        <v>0.18328995401832868</v>
      </c>
      <c r="H6" s="20"/>
      <c r="J6" s="90"/>
      <c r="K6" s="42"/>
      <c r="L6" s="90"/>
      <c r="M6" s="90"/>
    </row>
    <row r="7" spans="1:13" ht="12.75">
      <c r="A7" s="26">
        <v>2</v>
      </c>
      <c r="B7" s="27">
        <v>10</v>
      </c>
      <c r="C7" s="38"/>
      <c r="D7" s="17">
        <v>23385</v>
      </c>
      <c r="E7" s="34">
        <v>18529666</v>
      </c>
      <c r="F7" s="43">
        <f>SQRT(E7)</f>
        <v>4304.6098545628965</v>
      </c>
      <c r="G7" s="24">
        <f t="shared" si="0"/>
        <v>0.18407568332533233</v>
      </c>
      <c r="H7" s="20"/>
      <c r="J7" s="90"/>
      <c r="K7" s="91"/>
      <c r="L7" s="90"/>
      <c r="M7" s="90"/>
    </row>
    <row r="8" spans="1:13" ht="12.75">
      <c r="A8" s="26">
        <v>3</v>
      </c>
      <c r="B8" s="27">
        <v>14</v>
      </c>
      <c r="C8" s="38"/>
      <c r="D8" s="17">
        <v>2639</v>
      </c>
      <c r="E8" s="34">
        <v>338116</v>
      </c>
      <c r="F8" s="43">
        <f>SQRT(E8)</f>
        <v>581.4774286247059</v>
      </c>
      <c r="G8" s="24">
        <f>IF(F8&gt;0,(F8/D8),"-")</f>
        <v>0.22034006389719815</v>
      </c>
      <c r="H8" s="20"/>
      <c r="J8" s="90"/>
      <c r="K8" s="90"/>
      <c r="L8" s="90"/>
      <c r="M8" s="90"/>
    </row>
    <row r="9" spans="1:8" ht="12.75">
      <c r="A9" s="26">
        <v>4</v>
      </c>
      <c r="B9" s="27"/>
      <c r="C9" s="38"/>
      <c r="D9" s="17"/>
      <c r="E9" s="17"/>
      <c r="F9" s="43">
        <f aca="true" t="shared" si="1" ref="F9:F15">SQRT(E9)</f>
        <v>0</v>
      </c>
      <c r="G9" s="24" t="str">
        <f t="shared" si="0"/>
        <v>-</v>
      </c>
      <c r="H9" s="20"/>
    </row>
    <row r="10" spans="1:8" ht="12.75">
      <c r="A10" s="26">
        <v>5</v>
      </c>
      <c r="B10" s="27"/>
      <c r="C10" s="38"/>
      <c r="D10" s="17"/>
      <c r="E10" s="17"/>
      <c r="F10" s="43">
        <f t="shared" si="1"/>
        <v>0</v>
      </c>
      <c r="G10" s="24" t="str">
        <f t="shared" si="0"/>
        <v>-</v>
      </c>
      <c r="H10" s="20"/>
    </row>
    <row r="11" spans="1:8" ht="12.75">
      <c r="A11" s="26">
        <v>6</v>
      </c>
      <c r="B11" s="27"/>
      <c r="C11" s="38"/>
      <c r="D11" s="17"/>
      <c r="E11" s="17"/>
      <c r="F11" s="43">
        <f t="shared" si="1"/>
        <v>0</v>
      </c>
      <c r="G11" s="24" t="str">
        <f t="shared" si="0"/>
        <v>-</v>
      </c>
      <c r="H11" s="20"/>
    </row>
    <row r="12" spans="1:8" ht="12.75">
      <c r="A12" s="26">
        <v>7</v>
      </c>
      <c r="B12" s="27"/>
      <c r="C12" s="38"/>
      <c r="D12" s="17"/>
      <c r="E12" s="17"/>
      <c r="F12" s="43">
        <f t="shared" si="1"/>
        <v>0</v>
      </c>
      <c r="G12" s="24" t="str">
        <f t="shared" si="0"/>
        <v>-</v>
      </c>
      <c r="H12" s="20"/>
    </row>
    <row r="13" spans="1:8" ht="12.75">
      <c r="A13" s="26">
        <v>8</v>
      </c>
      <c r="B13" s="27"/>
      <c r="C13" s="38"/>
      <c r="D13" s="17"/>
      <c r="E13" s="17"/>
      <c r="F13" s="43">
        <f t="shared" si="1"/>
        <v>0</v>
      </c>
      <c r="G13" s="24" t="str">
        <f t="shared" si="0"/>
        <v>-</v>
      </c>
      <c r="H13" s="20"/>
    </row>
    <row r="14" spans="1:8" ht="12.75">
      <c r="A14" s="26">
        <v>9</v>
      </c>
      <c r="B14" s="27"/>
      <c r="C14" s="38"/>
      <c r="D14" s="17"/>
      <c r="E14" s="17"/>
      <c r="F14" s="43">
        <f t="shared" si="1"/>
        <v>0</v>
      </c>
      <c r="G14" s="24" t="str">
        <f t="shared" si="0"/>
        <v>-</v>
      </c>
      <c r="H14" s="20"/>
    </row>
    <row r="15" spans="1:8" ht="12.75">
      <c r="A15" s="26">
        <v>10</v>
      </c>
      <c r="B15" s="27"/>
      <c r="C15" s="38"/>
      <c r="D15" s="17"/>
      <c r="E15" s="17"/>
      <c r="F15" s="43">
        <f t="shared" si="1"/>
        <v>0</v>
      </c>
      <c r="G15" s="24" t="str">
        <f>IF(F15&gt;0,(F15/D15),"-")</f>
        <v>-</v>
      </c>
      <c r="H15" s="20"/>
    </row>
    <row r="16" spans="1:8" ht="12.75">
      <c r="A16" s="28" t="s">
        <v>18</v>
      </c>
      <c r="B16" s="29">
        <f>SUM(B6:B15)</f>
        <v>41</v>
      </c>
      <c r="C16" s="39"/>
      <c r="D16" s="16">
        <f>SUM(D6:D15)</f>
        <v>109983</v>
      </c>
      <c r="E16" s="43">
        <f>SUM(E6:E15)</f>
        <v>255684217</v>
      </c>
      <c r="F16" s="43">
        <f>SQRT(E16)</f>
        <v>15990.128736192213</v>
      </c>
      <c r="G16" s="23">
        <f>F16/D16</f>
        <v>0.14538727563525466</v>
      </c>
      <c r="H16" s="20"/>
    </row>
    <row r="17" spans="1:8" ht="12.75">
      <c r="A17" s="19"/>
      <c r="B17" s="19"/>
      <c r="C17" s="19"/>
      <c r="D17" s="20"/>
      <c r="E17" s="20"/>
      <c r="F17" s="20"/>
      <c r="G17" s="20"/>
      <c r="H17" s="20"/>
    </row>
    <row r="18" spans="1:3" ht="12.75">
      <c r="A18" s="1" t="s">
        <v>71</v>
      </c>
      <c r="B18" s="1"/>
      <c r="C18" s="19"/>
    </row>
    <row r="19" spans="1:3" ht="12.75">
      <c r="A19" s="36" t="s">
        <v>9</v>
      </c>
      <c r="B19" s="25">
        <f>D16</f>
        <v>109983</v>
      </c>
      <c r="C19" s="40"/>
    </row>
    <row r="20" spans="1:3" ht="12.75">
      <c r="A20" s="36" t="s">
        <v>19</v>
      </c>
      <c r="B20" s="43">
        <f>E16</f>
        <v>255684217</v>
      </c>
      <c r="C20" s="35"/>
    </row>
    <row r="21" spans="1:3" ht="12.75">
      <c r="A21" s="36" t="s">
        <v>12</v>
      </c>
      <c r="B21" s="44">
        <f>SQRT(B20)</f>
        <v>15990.128736192213</v>
      </c>
      <c r="C21" s="37"/>
    </row>
    <row r="22" spans="1:3" ht="12.75">
      <c r="A22" s="36" t="s">
        <v>17</v>
      </c>
      <c r="B22" s="59">
        <f>B21/D16</f>
        <v>0.14538727563525466</v>
      </c>
      <c r="C22" s="37"/>
    </row>
    <row r="23" ht="12.75">
      <c r="C23" s="20"/>
    </row>
    <row r="24" spans="1:3" ht="12.75">
      <c r="A24" s="1" t="s">
        <v>72</v>
      </c>
      <c r="C24" s="20"/>
    </row>
    <row r="25" spans="1:3" ht="12.75">
      <c r="A25" s="18">
        <f>(E16*E16)/((E6*E6)/(B6-1)+(E7*E7)/(B7-1)+(E8*E8)/(B8-1)+(E9*E9)/(B9-1)+(E10*E10)/(B10-1)+(E11*E11)/(B11-1)+(E12*E12)/(B12-1)+(E13*E13)/(B13-1)+(E14*E14)/(B14-1)+(E15*E15)/(B15-1))</f>
        <v>18.450228124198084</v>
      </c>
      <c r="C25" s="20"/>
    </row>
    <row r="26" ht="12.75">
      <c r="C26" s="20"/>
    </row>
    <row r="28" spans="4:5" ht="15.75">
      <c r="D28" s="4"/>
      <c r="E28" s="5"/>
    </row>
  </sheetData>
  <sheetProtection selectLockedCells="1" selectUnlockedCells="1"/>
  <mergeCells count="3">
    <mergeCell ref="D4:G4"/>
    <mergeCell ref="B1:F1"/>
    <mergeCell ref="B2:D2"/>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H28"/>
  <sheetViews>
    <sheetView showGridLines="0" zoomScale="95" zoomScaleNormal="95" zoomScalePageLayoutView="0" workbookViewId="0" topLeftCell="A1">
      <selection activeCell="M30" sqref="M30"/>
    </sheetView>
  </sheetViews>
  <sheetFormatPr defaultColWidth="9.140625" defaultRowHeight="12.75"/>
  <cols>
    <col min="1" max="1" width="21.7109375" style="0" customWidth="1"/>
    <col min="2" max="2" width="19.7109375" style="0" customWidth="1"/>
    <col min="3" max="3" width="2.7109375" style="0" customWidth="1"/>
    <col min="4" max="4" width="18.28125" style="0" bestFit="1" customWidth="1"/>
    <col min="5" max="5" width="13.7109375" style="0" customWidth="1"/>
    <col min="6" max="6" width="12.140625" style="0" customWidth="1"/>
    <col min="7" max="7" width="9.28125" style="0" customWidth="1"/>
    <col min="8" max="8" width="2.7109375" style="0" customWidth="1"/>
  </cols>
  <sheetData>
    <row r="1" spans="1:6" ht="12.75" customHeight="1">
      <c r="A1" s="100" t="s">
        <v>22</v>
      </c>
      <c r="B1" s="93" t="s">
        <v>69</v>
      </c>
      <c r="C1" s="93"/>
      <c r="D1" s="94"/>
      <c r="E1" s="94"/>
      <c r="F1" s="95"/>
    </row>
    <row r="2" spans="1:6" ht="12.75">
      <c r="A2" s="33" t="s">
        <v>23</v>
      </c>
      <c r="B2" s="96"/>
      <c r="C2" s="96"/>
      <c r="D2" s="97"/>
      <c r="E2" s="31"/>
      <c r="F2" s="32"/>
    </row>
    <row r="3" spans="1:8" ht="12.75">
      <c r="A3" s="1" t="s">
        <v>14</v>
      </c>
      <c r="B3" s="1"/>
      <c r="C3" s="1"/>
      <c r="H3" s="20"/>
    </row>
    <row r="4" spans="1:8" ht="12.75">
      <c r="A4" s="1"/>
      <c r="B4" s="1"/>
      <c r="C4" s="1"/>
      <c r="D4" s="92" t="s">
        <v>20</v>
      </c>
      <c r="E4" s="92"/>
      <c r="F4" s="92"/>
      <c r="G4" s="92"/>
      <c r="H4" s="22"/>
    </row>
    <row r="5" spans="1:8" ht="12.75">
      <c r="A5" s="21" t="s">
        <v>15</v>
      </c>
      <c r="B5" s="21" t="s">
        <v>21</v>
      </c>
      <c r="C5" s="38"/>
      <c r="D5" s="30" t="s">
        <v>16</v>
      </c>
      <c r="E5" s="30" t="s">
        <v>19</v>
      </c>
      <c r="F5" s="30" t="s">
        <v>12</v>
      </c>
      <c r="G5" s="30" t="s">
        <v>17</v>
      </c>
      <c r="H5" s="22"/>
    </row>
    <row r="6" spans="1:8" ht="12.75">
      <c r="A6" s="26">
        <v>1</v>
      </c>
      <c r="B6" s="27">
        <v>20</v>
      </c>
      <c r="C6" s="41"/>
      <c r="D6" s="17">
        <v>61781</v>
      </c>
      <c r="E6" s="17">
        <v>96932891.3</v>
      </c>
      <c r="F6" s="43">
        <f>SQRT(E6)</f>
        <v>9845.450284268363</v>
      </c>
      <c r="G6" s="24">
        <f aca="true" t="shared" si="0" ref="G6:G14">IF(F6&gt;0,(F6/D6),"-")</f>
        <v>0.15936048759761678</v>
      </c>
      <c r="H6" s="20"/>
    </row>
    <row r="7" spans="1:8" ht="12.75">
      <c r="A7" s="26">
        <v>2</v>
      </c>
      <c r="B7" s="27">
        <v>9</v>
      </c>
      <c r="C7" s="41"/>
      <c r="D7" s="17">
        <v>81</v>
      </c>
      <c r="E7" s="34">
        <v>593.9</v>
      </c>
      <c r="F7" s="43">
        <f>SQRT(E7)</f>
        <v>24.37006360270732</v>
      </c>
      <c r="G7" s="24">
        <f t="shared" si="0"/>
        <v>0.3008649827494731</v>
      </c>
      <c r="H7" s="20"/>
    </row>
    <row r="8" spans="1:8" ht="12.75">
      <c r="A8" s="26">
        <v>3</v>
      </c>
      <c r="B8" s="27">
        <v>9</v>
      </c>
      <c r="C8" s="41"/>
      <c r="D8" s="17">
        <v>2082</v>
      </c>
      <c r="E8" s="17">
        <v>241789.1</v>
      </c>
      <c r="F8" s="43">
        <f>SQRT(E8)</f>
        <v>491.7205507196135</v>
      </c>
      <c r="G8" s="24">
        <f>IF(F8&gt;0,(F8/D8),"-")</f>
        <v>0.23617701763670199</v>
      </c>
      <c r="H8" s="20"/>
    </row>
    <row r="9" spans="1:8" ht="12.75">
      <c r="A9" s="26">
        <v>4</v>
      </c>
      <c r="B9" s="27">
        <v>15</v>
      </c>
      <c r="C9" s="41"/>
      <c r="D9" s="17">
        <v>89</v>
      </c>
      <c r="E9" s="17">
        <v>1225.9</v>
      </c>
      <c r="F9" s="43">
        <f aca="true" t="shared" si="1" ref="F9:F15">SQRT(E9)</f>
        <v>35.01285478220821</v>
      </c>
      <c r="G9" s="24">
        <f t="shared" si="0"/>
        <v>0.39340286272144054</v>
      </c>
      <c r="H9" s="20"/>
    </row>
    <row r="10" spans="1:8" ht="12.75">
      <c r="A10" s="26">
        <v>5</v>
      </c>
      <c r="B10" s="27">
        <v>11</v>
      </c>
      <c r="C10" s="41"/>
      <c r="D10" s="17">
        <v>776</v>
      </c>
      <c r="E10" s="17">
        <v>77321.7</v>
      </c>
      <c r="F10" s="43">
        <f t="shared" si="1"/>
        <v>278.06779748831036</v>
      </c>
      <c r="G10" s="24">
        <f t="shared" si="0"/>
        <v>0.35833479057771955</v>
      </c>
      <c r="H10" s="20"/>
    </row>
    <row r="11" spans="1:8" ht="12.75">
      <c r="A11" s="26">
        <v>6</v>
      </c>
      <c r="B11" s="27">
        <v>9</v>
      </c>
      <c r="C11" s="41"/>
      <c r="D11" s="17">
        <v>123</v>
      </c>
      <c r="E11" s="34">
        <v>1645</v>
      </c>
      <c r="F11" s="43">
        <f t="shared" si="1"/>
        <v>40.55859958134649</v>
      </c>
      <c r="G11" s="24">
        <f t="shared" si="0"/>
        <v>0.3297447120434674</v>
      </c>
      <c r="H11" s="20"/>
    </row>
    <row r="12" spans="1:8" ht="12.75">
      <c r="A12" s="26">
        <v>7</v>
      </c>
      <c r="B12" s="27">
        <v>16</v>
      </c>
      <c r="C12" s="41"/>
      <c r="D12" s="17">
        <v>17</v>
      </c>
      <c r="E12" s="17">
        <v>71.5</v>
      </c>
      <c r="F12" s="43">
        <f t="shared" si="1"/>
        <v>8.455767262643882</v>
      </c>
      <c r="G12" s="24">
        <f t="shared" si="0"/>
        <v>0.4973980742731695</v>
      </c>
      <c r="H12" s="20"/>
    </row>
    <row r="13" spans="1:8" ht="12.75">
      <c r="A13" s="26">
        <v>8</v>
      </c>
      <c r="B13" s="27">
        <v>20</v>
      </c>
      <c r="C13" s="41"/>
      <c r="D13" s="17">
        <v>2175</v>
      </c>
      <c r="E13" s="17">
        <v>839691.1</v>
      </c>
      <c r="F13" s="43">
        <f t="shared" si="1"/>
        <v>916.3466047298915</v>
      </c>
      <c r="G13" s="24">
        <f t="shared" si="0"/>
        <v>0.42130878378385817</v>
      </c>
      <c r="H13" s="20"/>
    </row>
    <row r="14" spans="1:8" ht="12.75">
      <c r="A14" s="26">
        <v>9</v>
      </c>
      <c r="B14" s="27">
        <v>10</v>
      </c>
      <c r="C14" s="41"/>
      <c r="D14" s="17">
        <v>122</v>
      </c>
      <c r="E14" s="34">
        <v>2005</v>
      </c>
      <c r="F14" s="43">
        <f t="shared" si="1"/>
        <v>44.77722635447622</v>
      </c>
      <c r="G14" s="24">
        <f t="shared" si="0"/>
        <v>0.3670264455284936</v>
      </c>
      <c r="H14" s="20"/>
    </row>
    <row r="15" spans="1:8" ht="12.75">
      <c r="A15" s="26">
        <v>10</v>
      </c>
      <c r="B15" s="27"/>
      <c r="C15" s="41"/>
      <c r="D15" s="17"/>
      <c r="E15" s="17"/>
      <c r="F15" s="43">
        <f t="shared" si="1"/>
        <v>0</v>
      </c>
      <c r="G15" s="24" t="str">
        <f>IF(F15&gt;0,(F15/D15),"-")</f>
        <v>-</v>
      </c>
      <c r="H15" s="20"/>
    </row>
    <row r="16" spans="1:8" ht="12.75">
      <c r="A16" s="28" t="s">
        <v>18</v>
      </c>
      <c r="B16" s="29">
        <f>SUM(B6:B15)</f>
        <v>119</v>
      </c>
      <c r="C16" s="39"/>
      <c r="D16" s="16">
        <f>SUM(D6:D15)</f>
        <v>67246</v>
      </c>
      <c r="E16" s="43">
        <f>SUM(E6:E15)</f>
        <v>98097234.5</v>
      </c>
      <c r="F16" s="43">
        <f>SQRT(E16)</f>
        <v>9904.40480291471</v>
      </c>
      <c r="G16" s="23">
        <f>F16/D16</f>
        <v>0.14728615535369705</v>
      </c>
      <c r="H16" s="20"/>
    </row>
    <row r="17" spans="1:8" ht="12.75">
      <c r="A17" s="19"/>
      <c r="B17" s="19"/>
      <c r="C17" s="19"/>
      <c r="D17" s="20"/>
      <c r="E17" s="20"/>
      <c r="F17" s="20"/>
      <c r="G17" s="20"/>
      <c r="H17" s="20"/>
    </row>
    <row r="18" spans="1:3" ht="12.75">
      <c r="A18" s="1" t="s">
        <v>71</v>
      </c>
      <c r="B18" s="1"/>
      <c r="C18" s="19"/>
    </row>
    <row r="19" spans="1:3" ht="12.75">
      <c r="A19" s="36" t="s">
        <v>9</v>
      </c>
      <c r="B19" s="25">
        <f>D16</f>
        <v>67246</v>
      </c>
      <c r="C19" s="40"/>
    </row>
    <row r="20" spans="1:3" ht="12.75">
      <c r="A20" s="36" t="s">
        <v>19</v>
      </c>
      <c r="B20" s="43">
        <f>E16</f>
        <v>98097234.5</v>
      </c>
      <c r="C20" s="35"/>
    </row>
    <row r="21" spans="1:3" ht="12.75">
      <c r="A21" s="36" t="s">
        <v>12</v>
      </c>
      <c r="B21" s="44">
        <f>SQRT(B20)</f>
        <v>9904.40480291471</v>
      </c>
      <c r="C21" s="37"/>
    </row>
    <row r="22" spans="1:3" ht="12.75">
      <c r="A22" s="36" t="s">
        <v>17</v>
      </c>
      <c r="B22" s="59">
        <f>B21/D16</f>
        <v>0.14728615535369705</v>
      </c>
      <c r="C22" s="37"/>
    </row>
    <row r="23" ht="12.75">
      <c r="C23" s="20"/>
    </row>
    <row r="24" spans="1:3" ht="12.75">
      <c r="A24" s="1" t="s">
        <v>72</v>
      </c>
      <c r="C24" s="20"/>
    </row>
    <row r="25" spans="1:3" ht="12.75">
      <c r="A25" s="18">
        <f>(E16*E16)/((E6*E6)/(B6-1)+(E7*E7)/(B7-1)+(E8*E8)/(B8-1)+(E9*E9)/(B9-1)+(E10*E10)/(B10-1)+(E11*E11)/(B11-1)+(E12*E12)/(B12-1)+(E13*E13)/(B13-1)+(E14*E14)/(B14-1)+(E15*E15)/(B15-1))</f>
        <v>19.457420460428906</v>
      </c>
      <c r="C25" s="20"/>
    </row>
    <row r="26" ht="12.75">
      <c r="C26" s="42"/>
    </row>
    <row r="28" spans="4:5" ht="15.75">
      <c r="D28" s="4"/>
      <c r="E28" s="5"/>
    </row>
  </sheetData>
  <sheetProtection selectLockedCells="1" selectUnlockedCells="1"/>
  <mergeCells count="3">
    <mergeCell ref="D4:G4"/>
    <mergeCell ref="B1:F1"/>
    <mergeCell ref="B2:D2"/>
  </mergeCells>
  <printOptions/>
  <pageMargins left="0.75" right="0.75" top="1" bottom="1" header="0.5" footer="0.5"/>
  <pageSetup fitToHeight="1" fitToWidth="1"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B1:O51"/>
  <sheetViews>
    <sheetView showGridLines="0" zoomScalePageLayoutView="0" workbookViewId="0" topLeftCell="A1">
      <selection activeCell="A1" sqref="A1"/>
    </sheetView>
  </sheetViews>
  <sheetFormatPr defaultColWidth="9.140625" defaultRowHeight="12.75"/>
  <cols>
    <col min="1" max="1" width="1.7109375" style="0" customWidth="1"/>
    <col min="2" max="2" width="17.28125" style="0" customWidth="1"/>
    <col min="3" max="3" width="11.7109375" style="0" customWidth="1"/>
    <col min="4" max="7" width="10.7109375" style="0" customWidth="1"/>
    <col min="8" max="8" width="16.57421875" style="0" bestFit="1" customWidth="1"/>
    <col min="9" max="9" width="13.140625" style="0" bestFit="1" customWidth="1"/>
    <col min="10" max="10" width="11.7109375" style="0" customWidth="1"/>
  </cols>
  <sheetData>
    <row r="1" spans="2:13" ht="32.25" customHeight="1">
      <c r="B1" s="98" t="s">
        <v>65</v>
      </c>
      <c r="C1" s="99"/>
      <c r="D1" s="99"/>
      <c r="E1" s="99"/>
      <c r="F1" s="99"/>
      <c r="G1" s="99"/>
      <c r="H1" s="99"/>
      <c r="I1" s="99"/>
      <c r="J1" s="99"/>
      <c r="K1" s="99"/>
      <c r="L1" s="99"/>
      <c r="M1" s="99"/>
    </row>
    <row r="2" ht="12.75">
      <c r="I2" s="6"/>
    </row>
    <row r="3" spans="2:13" ht="15">
      <c r="B3" s="54" t="s">
        <v>66</v>
      </c>
      <c r="C3" s="13"/>
      <c r="D3" s="13"/>
      <c r="E3" s="13"/>
      <c r="F3" s="13"/>
      <c r="G3" s="13"/>
      <c r="H3" s="13"/>
      <c r="I3" s="13"/>
      <c r="J3" s="13"/>
      <c r="K3" s="13"/>
      <c r="L3" s="13"/>
      <c r="M3" s="13"/>
    </row>
    <row r="4" spans="2:13" ht="12.75">
      <c r="B4" s="7"/>
      <c r="C4" s="2" t="s">
        <v>25</v>
      </c>
      <c r="D4" s="7"/>
      <c r="E4" s="7"/>
      <c r="H4" s="2"/>
      <c r="I4" s="2" t="s">
        <v>24</v>
      </c>
      <c r="J4" s="2"/>
      <c r="K4" s="7"/>
      <c r="L4" s="7"/>
      <c r="M4" s="7"/>
    </row>
    <row r="5" spans="2:11" ht="12.75">
      <c r="B5" s="1" t="s">
        <v>9</v>
      </c>
      <c r="C5" s="18">
        <f>'Survey 1'!B19</f>
        <v>109983</v>
      </c>
      <c r="E5" t="s">
        <v>10</v>
      </c>
      <c r="H5" s="1" t="s">
        <v>9</v>
      </c>
      <c r="I5" s="18">
        <f>'Survey 2'!B19</f>
        <v>67246</v>
      </c>
      <c r="K5" t="s">
        <v>10</v>
      </c>
    </row>
    <row r="6" spans="2:11" ht="12.75">
      <c r="B6" s="1" t="s">
        <v>26</v>
      </c>
      <c r="C6" s="43">
        <f>'Survey 1'!E6</f>
        <v>236816435</v>
      </c>
      <c r="E6" s="16">
        <f>'Survey 1'!B6</f>
        <v>17</v>
      </c>
      <c r="H6" s="1" t="s">
        <v>26</v>
      </c>
      <c r="I6" s="43">
        <f>'Survey 2'!E6</f>
        <v>96932891.3</v>
      </c>
      <c r="K6" s="16">
        <f>'Survey 2'!B6</f>
        <v>20</v>
      </c>
    </row>
    <row r="7" spans="2:11" ht="12.75">
      <c r="B7" s="1" t="s">
        <v>27</v>
      </c>
      <c r="C7" s="43">
        <f>'Survey 1'!E7</f>
        <v>18529666</v>
      </c>
      <c r="E7" s="16">
        <f>'Survey 1'!B7</f>
        <v>10</v>
      </c>
      <c r="H7" s="1" t="s">
        <v>27</v>
      </c>
      <c r="I7" s="43">
        <f>'Survey 2'!F7</f>
        <v>24.37006360270732</v>
      </c>
      <c r="K7" s="16">
        <f>'Survey 2'!B7</f>
        <v>9</v>
      </c>
    </row>
    <row r="8" spans="2:11" ht="12.75">
      <c r="B8" s="1" t="s">
        <v>28</v>
      </c>
      <c r="C8" s="43">
        <f>'Survey 1'!E8</f>
        <v>338116</v>
      </c>
      <c r="E8" s="16">
        <f>'Survey 1'!B8</f>
        <v>14</v>
      </c>
      <c r="H8" s="1" t="s">
        <v>28</v>
      </c>
      <c r="I8" s="43">
        <f>'Survey 2'!E8</f>
        <v>241789.1</v>
      </c>
      <c r="K8" s="16">
        <f>'Survey 2'!B8</f>
        <v>9</v>
      </c>
    </row>
    <row r="9" spans="2:11" ht="12.75">
      <c r="B9" s="1" t="s">
        <v>29</v>
      </c>
      <c r="C9" s="43">
        <f>'Survey 1'!F9</f>
        <v>0</v>
      </c>
      <c r="E9" s="16">
        <f>'Survey 1'!B9</f>
        <v>0</v>
      </c>
      <c r="H9" s="1" t="s">
        <v>29</v>
      </c>
      <c r="I9" s="43">
        <f>'Survey 2'!F9</f>
        <v>35.01285478220821</v>
      </c>
      <c r="K9" s="16">
        <f>'Survey 2'!B9</f>
        <v>15</v>
      </c>
    </row>
    <row r="10" spans="2:11" ht="12.75">
      <c r="B10" s="1" t="s">
        <v>30</v>
      </c>
      <c r="C10" s="43">
        <f>'Survey 1'!E10</f>
        <v>0</v>
      </c>
      <c r="E10" s="16">
        <f>'Survey 1'!B10</f>
        <v>0</v>
      </c>
      <c r="H10" s="1" t="s">
        <v>30</v>
      </c>
      <c r="I10" s="43">
        <f>'Survey 2'!E10</f>
        <v>77321.7</v>
      </c>
      <c r="K10" s="16">
        <f>'Survey 2'!B10</f>
        <v>11</v>
      </c>
    </row>
    <row r="11" spans="2:11" ht="12.75">
      <c r="B11" s="1" t="s">
        <v>31</v>
      </c>
      <c r="C11" s="43">
        <f>'Survey 1'!E11</f>
        <v>0</v>
      </c>
      <c r="E11" s="16">
        <f>'Survey 1'!B11</f>
        <v>0</v>
      </c>
      <c r="H11" s="1" t="s">
        <v>31</v>
      </c>
      <c r="I11" s="43">
        <f>'Survey 2'!F11</f>
        <v>40.55859958134649</v>
      </c>
      <c r="K11" s="16">
        <f>'Survey 2'!B11</f>
        <v>9</v>
      </c>
    </row>
    <row r="12" spans="2:11" ht="12.75">
      <c r="B12" s="1" t="s">
        <v>32</v>
      </c>
      <c r="C12" s="43">
        <f>'Survey 1'!E12</f>
        <v>0</v>
      </c>
      <c r="E12" s="16">
        <f>'Survey 1'!B12</f>
        <v>0</v>
      </c>
      <c r="H12" s="1" t="s">
        <v>32</v>
      </c>
      <c r="I12" s="43">
        <f>'Survey 2'!E12</f>
        <v>71.5</v>
      </c>
      <c r="K12" s="16">
        <f>'Survey 2'!B12</f>
        <v>16</v>
      </c>
    </row>
    <row r="13" spans="2:11" ht="12.75">
      <c r="B13" s="1" t="s">
        <v>33</v>
      </c>
      <c r="C13" s="43">
        <f>'Survey 1'!F13</f>
        <v>0</v>
      </c>
      <c r="E13" s="16">
        <f>'Survey 1'!B13</f>
        <v>0</v>
      </c>
      <c r="H13" s="1" t="s">
        <v>33</v>
      </c>
      <c r="I13" s="43">
        <f>'Survey 2'!F13</f>
        <v>916.3466047298915</v>
      </c>
      <c r="K13" s="16">
        <f>'Survey 2'!B13</f>
        <v>20</v>
      </c>
    </row>
    <row r="14" spans="2:11" ht="12.75">
      <c r="B14" s="1" t="s">
        <v>34</v>
      </c>
      <c r="C14" s="43">
        <f>'Survey 1'!E14</f>
        <v>0</v>
      </c>
      <c r="E14" s="16">
        <f>'Survey 1'!B14</f>
        <v>0</v>
      </c>
      <c r="H14" s="1" t="s">
        <v>34</v>
      </c>
      <c r="I14" s="43">
        <f>'Survey 2'!E14</f>
        <v>2005</v>
      </c>
      <c r="K14" s="16">
        <f>'Survey 2'!B14</f>
        <v>10</v>
      </c>
    </row>
    <row r="15" spans="2:11" ht="12.75">
      <c r="B15" s="1" t="s">
        <v>35</v>
      </c>
      <c r="C15" s="43">
        <f>'Survey 1'!E15</f>
        <v>0</v>
      </c>
      <c r="E15" s="16">
        <f>'Survey 1'!B15</f>
        <v>0</v>
      </c>
      <c r="H15" s="1" t="s">
        <v>35</v>
      </c>
      <c r="I15" s="43">
        <f>'Survey 2'!F15</f>
        <v>0</v>
      </c>
      <c r="K15" s="16">
        <f>'Survey 2'!B15</f>
        <v>0</v>
      </c>
    </row>
    <row r="16" spans="2:11" ht="12.75">
      <c r="B16" s="1" t="s">
        <v>36</v>
      </c>
      <c r="C16" s="43">
        <f>'Survey 1'!E16</f>
        <v>255684217</v>
      </c>
      <c r="D16" s="45" t="s">
        <v>37</v>
      </c>
      <c r="E16" s="16">
        <f>'Survey 1'!B16</f>
        <v>41</v>
      </c>
      <c r="H16" s="1" t="s">
        <v>11</v>
      </c>
      <c r="I16" s="43">
        <f>'Survey 2'!E16</f>
        <v>98097234.5</v>
      </c>
      <c r="J16" s="45" t="s">
        <v>37</v>
      </c>
      <c r="K16" s="16">
        <f>'Survey 2'!B16</f>
        <v>119</v>
      </c>
    </row>
    <row r="17" spans="2:9" ht="12.75">
      <c r="B17" s="1" t="s">
        <v>12</v>
      </c>
      <c r="C17" s="18">
        <f>'Survey 1'!B21</f>
        <v>15990.128736192213</v>
      </c>
      <c r="H17" s="1" t="s">
        <v>12</v>
      </c>
      <c r="I17" s="18">
        <f>'Survey 2'!B21</f>
        <v>9904.40480291471</v>
      </c>
    </row>
    <row r="18" spans="2:9" ht="12.75">
      <c r="B18" t="s">
        <v>47</v>
      </c>
      <c r="C18" s="18">
        <f>(C16*C16)/((C6*C6)/(E6-1)+(C7*C7)/(E7-1)+(C8*C8)/(E8-1)+(C9*C9)/(E9-1)+(C10*C10)/(E10-1)+(C11*C11)/(E11-1)+(C12*C12)/(E12-1)+(C13*C13)/(E13-1)+(C14*C14)/(E14-1)+(C15*C15)/(E15-1))</f>
        <v>18.450228124198084</v>
      </c>
      <c r="H18" t="s">
        <v>46</v>
      </c>
      <c r="I18" s="18">
        <f>(I16*I16)/((I6*I6)/(K6-1)+(I7*I7)/(K7-1)+(I8*I8)/(K8-1)+(I9*I9)/(K9-1)+(I10*I10)/(K10-1)+(I11*I11)/(K11-1)+(I12*I12)/(K12-1)+(I13*I13)/(K13-1)+(I14*I14)/(K14-1)+(I15*I15)/(K15-1))</f>
        <v>19.45888055267992</v>
      </c>
    </row>
    <row r="19" ht="12.75">
      <c r="C19" s="3"/>
    </row>
    <row r="21" spans="2:11" ht="15">
      <c r="B21" s="54" t="s">
        <v>67</v>
      </c>
      <c r="C21" s="13"/>
      <c r="D21" s="13"/>
      <c r="E21" s="13"/>
      <c r="F21" s="13"/>
      <c r="G21" s="13"/>
      <c r="H21" s="13"/>
      <c r="I21" s="13"/>
      <c r="J21" s="13"/>
      <c r="K21" s="13"/>
    </row>
    <row r="22" spans="2:13" ht="12.75">
      <c r="B22" t="s">
        <v>13</v>
      </c>
      <c r="C22" s="18">
        <f>((C16+I16)*(C16+I16))/((C16*C16/C18)+(I16*I16/I18))</f>
        <v>30.99726078292213</v>
      </c>
      <c r="L22" s="57"/>
      <c r="M22" s="57"/>
    </row>
    <row r="24" spans="2:3" ht="12.75">
      <c r="B24" s="8"/>
      <c r="C24" s="9"/>
    </row>
    <row r="25" spans="2:13" ht="15">
      <c r="B25" s="54" t="s">
        <v>68</v>
      </c>
      <c r="C25" s="13"/>
      <c r="D25" s="13"/>
      <c r="E25" s="13"/>
      <c r="F25" s="13"/>
      <c r="G25" s="13"/>
      <c r="H25" s="13"/>
      <c r="I25" s="13"/>
      <c r="J25" s="13"/>
      <c r="K25" s="13"/>
      <c r="L25" s="13"/>
      <c r="M25" s="13"/>
    </row>
    <row r="27" spans="3:10" ht="12.75">
      <c r="C27" t="s">
        <v>25</v>
      </c>
      <c r="G27" s="11" t="s">
        <v>0</v>
      </c>
      <c r="J27" t="s">
        <v>24</v>
      </c>
    </row>
    <row r="28" spans="2:11" ht="12.75">
      <c r="B28" s="10" t="s">
        <v>1</v>
      </c>
      <c r="C28" s="10" t="s">
        <v>2</v>
      </c>
      <c r="D28" s="10" t="s">
        <v>3</v>
      </c>
      <c r="E28" s="11"/>
      <c r="F28" s="11"/>
      <c r="G28" s="10" t="s">
        <v>4</v>
      </c>
      <c r="H28" s="11"/>
      <c r="I28" s="10" t="s">
        <v>5</v>
      </c>
      <c r="J28" s="10" t="s">
        <v>6</v>
      </c>
      <c r="K28" s="10" t="s">
        <v>7</v>
      </c>
    </row>
    <row r="29" spans="2:11" ht="16.5">
      <c r="B29" s="74">
        <v>109983</v>
      </c>
      <c r="C29" s="73">
        <f>(D29*B29)*(D29*B29)</f>
        <v>255684216.99999997</v>
      </c>
      <c r="D29" s="58">
        <v>0.14538727563525466</v>
      </c>
      <c r="E29" s="11"/>
      <c r="F29" s="11"/>
      <c r="G29" s="47">
        <v>0.5</v>
      </c>
      <c r="H29" s="11"/>
      <c r="I29" s="74">
        <v>67246</v>
      </c>
      <c r="J29" s="73">
        <f>(K29*I29)*(K29*I29)</f>
        <v>98097234.49999999</v>
      </c>
      <c r="K29" s="58">
        <v>0.14728615535369705</v>
      </c>
    </row>
    <row r="30" spans="2:11" ht="18">
      <c r="B30" s="11"/>
      <c r="C30" s="11"/>
      <c r="D30" s="46"/>
      <c r="E30" s="11"/>
      <c r="F30" s="11"/>
      <c r="G30" s="14">
        <f>G29*B29</f>
        <v>54991.5</v>
      </c>
      <c r="H30" s="11"/>
      <c r="I30" s="11"/>
      <c r="J30" s="11"/>
      <c r="K30" s="11"/>
    </row>
    <row r="32" spans="2:13" ht="15">
      <c r="B32" s="54" t="s">
        <v>48</v>
      </c>
      <c r="C32" s="13"/>
      <c r="D32" s="13"/>
      <c r="E32" s="75">
        <f>C22</f>
        <v>30.99726078292213</v>
      </c>
      <c r="F32" s="54" t="s">
        <v>40</v>
      </c>
      <c r="G32" s="13"/>
      <c r="H32" s="13"/>
      <c r="I32" s="13"/>
      <c r="J32" s="13"/>
      <c r="K32" s="13"/>
      <c r="L32" s="13"/>
      <c r="M32" s="13"/>
    </row>
    <row r="33" spans="2:8" ht="12.75">
      <c r="B33" s="2"/>
      <c r="C33" s="55" t="s">
        <v>63</v>
      </c>
      <c r="D33" s="10"/>
      <c r="E33" s="10"/>
      <c r="F33" s="10"/>
      <c r="G33" s="10"/>
      <c r="H33" s="11"/>
    </row>
    <row r="34" spans="2:8" ht="12.75">
      <c r="B34" s="10" t="s">
        <v>8</v>
      </c>
      <c r="C34" s="55" t="s">
        <v>41</v>
      </c>
      <c r="D34" s="55" t="s">
        <v>42</v>
      </c>
      <c r="E34" s="55" t="s">
        <v>43</v>
      </c>
      <c r="F34" s="55" t="s">
        <v>44</v>
      </c>
      <c r="G34" s="55" t="s">
        <v>45</v>
      </c>
      <c r="H34" s="11"/>
    </row>
    <row r="35" spans="3:9" ht="12.75">
      <c r="C35" s="12">
        <f>VLOOKUP($E$32,'t Distribution'!$B$5:$L$38,7)</f>
        <v>1.31</v>
      </c>
      <c r="D35" s="12">
        <f>VLOOKUP($E$32,'t Distribution'!$B$5:$L$38,8)</f>
        <v>1.697</v>
      </c>
      <c r="E35" s="12">
        <f>VLOOKUP($E$32,'t Distribution'!$B$5:$L$38,9)</f>
        <v>2.042</v>
      </c>
      <c r="F35" s="12">
        <f>VLOOKUP($E$32,'t Distribution'!$B$5:$L$38,10)</f>
        <v>2.457</v>
      </c>
      <c r="G35" s="12">
        <f>VLOOKUP($E$32,'t Distribution'!$B$5:$L$38,11)</f>
        <v>2.75</v>
      </c>
      <c r="I35" t="s">
        <v>51</v>
      </c>
    </row>
    <row r="36" spans="2:9" ht="12.75">
      <c r="B36" s="56">
        <f>(I29-B29)/(SQRT(C29+J29))</f>
        <v>-2.2721474071232373</v>
      </c>
      <c r="I36" t="s">
        <v>50</v>
      </c>
    </row>
    <row r="37" spans="3:7" ht="12.75">
      <c r="C37" s="55" t="s">
        <v>64</v>
      </c>
      <c r="D37" s="10"/>
      <c r="E37" s="10"/>
      <c r="F37" s="10"/>
      <c r="G37" s="10"/>
    </row>
    <row r="38" spans="3:7" ht="12.75">
      <c r="C38" s="55" t="s">
        <v>41</v>
      </c>
      <c r="D38" s="55" t="s">
        <v>42</v>
      </c>
      <c r="E38" s="55" t="s">
        <v>43</v>
      </c>
      <c r="F38" s="55" t="s">
        <v>56</v>
      </c>
      <c r="G38" s="55" t="s">
        <v>45</v>
      </c>
    </row>
    <row r="39" spans="3:7" ht="12.75">
      <c r="C39" s="12">
        <f>VLOOKUP($E$32,'t Distribution'!$B$5:$L$38,5)</f>
        <v>0.854</v>
      </c>
      <c r="D39" s="12">
        <f>VLOOKUP($E$32,'t Distribution'!$B$5:$L$38,7)</f>
        <v>1.31</v>
      </c>
      <c r="E39" s="12">
        <f>VLOOKUP($E$32,'t Distribution'!$B$5:$L$38,8)</f>
        <v>1.697</v>
      </c>
      <c r="F39" s="12">
        <f>VLOOKUP($E$32,'t Distribution'!$B$5:$L$38,9)</f>
        <v>2.042</v>
      </c>
      <c r="G39" s="12">
        <f>VLOOKUP($E$32,'t Distribution'!$B$5:$L$38,10)</f>
        <v>2.457</v>
      </c>
    </row>
    <row r="41" ht="12.75">
      <c r="I41" s="88"/>
    </row>
    <row r="42" spans="2:15" ht="15">
      <c r="B42" s="54" t="s">
        <v>49</v>
      </c>
      <c r="C42" s="13"/>
      <c r="D42" s="13"/>
      <c r="E42" s="13"/>
      <c r="F42" s="13"/>
      <c r="G42" s="13"/>
      <c r="H42" s="13"/>
      <c r="I42" s="13"/>
      <c r="J42" s="89"/>
      <c r="K42" s="89"/>
      <c r="L42" s="89"/>
      <c r="M42" s="89"/>
      <c r="N42" s="90"/>
      <c r="O42" s="90"/>
    </row>
    <row r="44" spans="2:3" ht="16.5">
      <c r="B44" s="26" t="s">
        <v>62</v>
      </c>
      <c r="C44" s="48">
        <v>1.697</v>
      </c>
    </row>
    <row r="45" ht="12.75">
      <c r="B45" s="72" t="s">
        <v>58</v>
      </c>
    </row>
    <row r="46" ht="12.75">
      <c r="B46" s="72" t="s">
        <v>59</v>
      </c>
    </row>
    <row r="47" spans="4:8" ht="12.75">
      <c r="D47" t="s">
        <v>39</v>
      </c>
      <c r="G47" s="53">
        <f>C22</f>
        <v>30.99726078292213</v>
      </c>
      <c r="H47" t="s">
        <v>40</v>
      </c>
    </row>
    <row r="48" spans="2:8" ht="12.75">
      <c r="B48" s="55" t="s">
        <v>57</v>
      </c>
      <c r="C48" s="15">
        <v>0.6</v>
      </c>
      <c r="D48" s="15">
        <v>0.7</v>
      </c>
      <c r="E48" s="15">
        <v>0.8</v>
      </c>
      <c r="F48" s="15">
        <v>0.85</v>
      </c>
      <c r="G48" s="15">
        <v>0.9</v>
      </c>
      <c r="H48" s="15">
        <v>0.95</v>
      </c>
    </row>
    <row r="49" spans="2:10" ht="12.75">
      <c r="B49" s="55" t="s">
        <v>61</v>
      </c>
      <c r="C49" s="70">
        <v>0.4</v>
      </c>
      <c r="D49" s="70">
        <v>0.3</v>
      </c>
      <c r="E49" s="70">
        <v>0.2</v>
      </c>
      <c r="F49" s="70">
        <v>0.15</v>
      </c>
      <c r="G49" s="70">
        <v>0.1</v>
      </c>
      <c r="H49" s="70">
        <v>0.05</v>
      </c>
      <c r="J49" s="71"/>
    </row>
    <row r="50" ht="12.75">
      <c r="B50" s="72" t="s">
        <v>60</v>
      </c>
    </row>
    <row r="51" spans="2:8" ht="12.75">
      <c r="B51" s="56">
        <f>((G30-(SQRT(J29+C29)*C44))/SQRT(J29+C29))</f>
        <v>1.2266678788594778</v>
      </c>
      <c r="C51" s="12">
        <f>VLOOKUP($E$32,'t Distribution'!$B$5:$L$38,2)</f>
        <v>0.256</v>
      </c>
      <c r="D51" s="12">
        <f>VLOOKUP($E$32,'t Distribution'!$B$5:$L$38,3)</f>
        <v>0.53</v>
      </c>
      <c r="E51" s="12">
        <f>VLOOKUP($E$32,'t Distribution'!$B$5:$L$38,5)</f>
        <v>0.854</v>
      </c>
      <c r="F51" s="12">
        <f>VLOOKUP($E$32,'t Distribution'!$B$5:$L$38,6)</f>
        <v>1.055</v>
      </c>
      <c r="G51" s="12">
        <f>VLOOKUP($E$32,'t Distribution'!$B$5:$L$38,7)</f>
        <v>1.31</v>
      </c>
      <c r="H51" s="12">
        <f>VLOOKUP($E$32,'t Distribution'!$B$5:$L$38,8)</f>
        <v>1.697</v>
      </c>
    </row>
  </sheetData>
  <sheetProtection/>
  <mergeCells count="1">
    <mergeCell ref="B1:M1"/>
  </mergeCells>
  <printOptions/>
  <pageMargins left="0.75" right="0.75" top="1" bottom="1" header="0.5" footer="0.5"/>
  <pageSetup fitToHeight="1" fitToWidth="1" orientation="portrait" paperSize="9"/>
  <drawing r:id="rId1"/>
</worksheet>
</file>

<file path=xl/worksheets/sheet5.xml><?xml version="1.0" encoding="utf-8"?>
<worksheet xmlns="http://schemas.openxmlformats.org/spreadsheetml/2006/main" xmlns:r="http://schemas.openxmlformats.org/officeDocument/2006/relationships">
  <dimension ref="A1:L52"/>
  <sheetViews>
    <sheetView showGridLines="0" zoomScale="90" zoomScaleNormal="90" zoomScalePageLayoutView="0" workbookViewId="0" topLeftCell="A1">
      <selection activeCell="N3" sqref="N3"/>
    </sheetView>
  </sheetViews>
  <sheetFormatPr defaultColWidth="9.140625" defaultRowHeight="12.75"/>
  <cols>
    <col min="1" max="1" width="27.8515625" style="0" customWidth="1"/>
    <col min="2" max="2" width="4.421875" style="0" bestFit="1" customWidth="1"/>
    <col min="3" max="12" width="8.7109375" style="0" customWidth="1"/>
  </cols>
  <sheetData>
    <row r="1" spans="1:12" ht="12.75">
      <c r="A1" s="65" t="s">
        <v>55</v>
      </c>
      <c r="B1" s="49"/>
      <c r="C1" s="50"/>
      <c r="D1" s="50"/>
      <c r="E1" s="50"/>
      <c r="F1" s="50"/>
      <c r="G1" s="50"/>
      <c r="H1" s="50"/>
      <c r="I1" s="50"/>
      <c r="J1" s="50"/>
      <c r="K1" s="50"/>
      <c r="L1" s="49"/>
    </row>
    <row r="2" spans="1:12" ht="12.75">
      <c r="A2" s="26"/>
      <c r="B2" s="49"/>
      <c r="C2" s="49"/>
      <c r="D2" s="49"/>
      <c r="E2" s="49"/>
      <c r="F2" s="49"/>
      <c r="G2" s="49"/>
      <c r="H2" s="49"/>
      <c r="I2" s="49"/>
      <c r="J2" s="49"/>
      <c r="K2" s="49"/>
      <c r="L2" s="49"/>
    </row>
    <row r="3" spans="1:12" ht="14.25" customHeight="1">
      <c r="A3" s="83" t="s">
        <v>54</v>
      </c>
      <c r="B3" s="84"/>
      <c r="C3" s="85">
        <f>C4*2</f>
        <v>0.8</v>
      </c>
      <c r="D3" s="85">
        <f aca="true" t="shared" si="0" ref="D3:K3">D4*2</f>
        <v>0.6</v>
      </c>
      <c r="E3" s="86">
        <v>0.5</v>
      </c>
      <c r="F3" s="85">
        <f t="shared" si="0"/>
        <v>0.4</v>
      </c>
      <c r="G3" s="85">
        <f t="shared" si="0"/>
        <v>0.3</v>
      </c>
      <c r="H3" s="85">
        <f t="shared" si="0"/>
        <v>0.2</v>
      </c>
      <c r="I3" s="85">
        <f t="shared" si="0"/>
        <v>0.1</v>
      </c>
      <c r="J3" s="85">
        <f t="shared" si="0"/>
        <v>0.05</v>
      </c>
      <c r="K3" s="85">
        <f t="shared" si="0"/>
        <v>0.02</v>
      </c>
      <c r="L3" s="87">
        <v>0.01</v>
      </c>
    </row>
    <row r="4" spans="1:12" ht="14.25" customHeight="1">
      <c r="A4" s="76" t="s">
        <v>53</v>
      </c>
      <c r="B4" s="77" t="s">
        <v>38</v>
      </c>
      <c r="C4" s="78">
        <v>0.4</v>
      </c>
      <c r="D4" s="78">
        <v>0.3</v>
      </c>
      <c r="E4" s="79">
        <v>0.25</v>
      </c>
      <c r="F4" s="78">
        <v>0.2</v>
      </c>
      <c r="G4" s="78">
        <v>0.15</v>
      </c>
      <c r="H4" s="78">
        <v>0.1</v>
      </c>
      <c r="I4" s="80">
        <v>0.05</v>
      </c>
      <c r="J4" s="81">
        <v>0.025</v>
      </c>
      <c r="K4" s="78">
        <v>0.01</v>
      </c>
      <c r="L4" s="82">
        <v>0.005</v>
      </c>
    </row>
    <row r="5" spans="1:12" ht="12.75">
      <c r="A5" s="51"/>
      <c r="B5" s="61">
        <v>1</v>
      </c>
      <c r="C5" s="66">
        <v>0.325</v>
      </c>
      <c r="D5" s="60">
        <v>0.727</v>
      </c>
      <c r="E5" s="52">
        <v>1</v>
      </c>
      <c r="F5" s="60">
        <v>1.376</v>
      </c>
      <c r="G5" s="60">
        <v>1.963</v>
      </c>
      <c r="H5" s="60">
        <v>3.078</v>
      </c>
      <c r="I5" s="60">
        <v>6.314</v>
      </c>
      <c r="J5" s="60">
        <v>12.706</v>
      </c>
      <c r="K5" s="60">
        <v>31.821</v>
      </c>
      <c r="L5" s="52">
        <v>63.657</v>
      </c>
    </row>
    <row r="6" spans="1:12" ht="12.75">
      <c r="A6" s="51"/>
      <c r="B6" s="62">
        <v>2</v>
      </c>
      <c r="C6" s="63">
        <v>0.289</v>
      </c>
      <c r="D6" s="63">
        <v>0.617</v>
      </c>
      <c r="E6" s="52">
        <v>0.816</v>
      </c>
      <c r="F6" s="63">
        <v>1.061</v>
      </c>
      <c r="G6" s="63">
        <v>1.386</v>
      </c>
      <c r="H6" s="63">
        <v>1.886</v>
      </c>
      <c r="I6" s="63">
        <v>2.92</v>
      </c>
      <c r="J6" s="63">
        <v>4.303</v>
      </c>
      <c r="K6" s="63">
        <v>6.965</v>
      </c>
      <c r="L6" s="52">
        <v>9.925</v>
      </c>
    </row>
    <row r="7" spans="1:12" ht="12.75">
      <c r="A7" s="51"/>
      <c r="B7" s="62">
        <v>3</v>
      </c>
      <c r="C7" s="63">
        <v>0.277</v>
      </c>
      <c r="D7" s="63">
        <v>0.584</v>
      </c>
      <c r="E7" s="52">
        <v>0.765</v>
      </c>
      <c r="F7" s="63">
        <v>0.978</v>
      </c>
      <c r="G7" s="63">
        <v>1.25</v>
      </c>
      <c r="H7" s="63">
        <v>1.638</v>
      </c>
      <c r="I7" s="63">
        <v>2.353</v>
      </c>
      <c r="J7" s="63">
        <v>3.182</v>
      </c>
      <c r="K7" s="63">
        <v>4.541</v>
      </c>
      <c r="L7" s="52">
        <v>5.841</v>
      </c>
    </row>
    <row r="8" spans="1:12" ht="12.75">
      <c r="A8" s="51"/>
      <c r="B8" s="62">
        <v>4</v>
      </c>
      <c r="C8" s="63">
        <v>0.271</v>
      </c>
      <c r="D8" s="63">
        <v>0.569</v>
      </c>
      <c r="E8" s="52">
        <v>0.741</v>
      </c>
      <c r="F8" s="63">
        <v>0.941</v>
      </c>
      <c r="G8" s="63">
        <v>1.19</v>
      </c>
      <c r="H8" s="63">
        <v>1.533</v>
      </c>
      <c r="I8" s="63">
        <v>2.132</v>
      </c>
      <c r="J8" s="63">
        <v>2.776</v>
      </c>
      <c r="K8" s="63">
        <v>3.747</v>
      </c>
      <c r="L8" s="52">
        <v>4.604</v>
      </c>
    </row>
    <row r="9" spans="1:12" ht="12.75">
      <c r="A9" s="51"/>
      <c r="B9" s="62">
        <v>5</v>
      </c>
      <c r="C9" s="63">
        <v>0.267</v>
      </c>
      <c r="D9" s="63">
        <v>0.559</v>
      </c>
      <c r="E9" s="52">
        <v>0.727</v>
      </c>
      <c r="F9" s="63">
        <v>0.92</v>
      </c>
      <c r="G9" s="63">
        <v>1.156</v>
      </c>
      <c r="H9" s="67">
        <v>1.476</v>
      </c>
      <c r="I9" s="63">
        <v>2.015</v>
      </c>
      <c r="J9" s="63">
        <v>2.571</v>
      </c>
      <c r="K9" s="63">
        <v>3.365</v>
      </c>
      <c r="L9" s="52">
        <v>4.032</v>
      </c>
    </row>
    <row r="10" spans="1:12" ht="12.75">
      <c r="A10" s="51"/>
      <c r="B10" s="62">
        <v>6</v>
      </c>
      <c r="C10" s="63">
        <v>0.265</v>
      </c>
      <c r="D10" s="63">
        <v>0.553</v>
      </c>
      <c r="E10" s="52">
        <v>0.718</v>
      </c>
      <c r="F10" s="63">
        <v>0.906</v>
      </c>
      <c r="G10" s="63">
        <v>1.134</v>
      </c>
      <c r="H10" s="63">
        <v>1.44</v>
      </c>
      <c r="I10" s="63">
        <v>1.943</v>
      </c>
      <c r="J10" s="63">
        <v>2.447</v>
      </c>
      <c r="K10" s="63">
        <v>3.143</v>
      </c>
      <c r="L10" s="52">
        <v>3.707</v>
      </c>
    </row>
    <row r="11" spans="1:12" ht="12.75">
      <c r="A11" s="51"/>
      <c r="B11" s="62">
        <v>7</v>
      </c>
      <c r="C11" s="63">
        <v>0.263</v>
      </c>
      <c r="D11" s="63">
        <v>0.549</v>
      </c>
      <c r="E11" s="52">
        <v>0.711</v>
      </c>
      <c r="F11" s="63">
        <v>0.896</v>
      </c>
      <c r="G11" s="63">
        <v>1.119</v>
      </c>
      <c r="H11" s="63">
        <v>1.415</v>
      </c>
      <c r="I11" s="63">
        <v>1.895</v>
      </c>
      <c r="J11" s="63">
        <v>2.365</v>
      </c>
      <c r="K11" s="63">
        <v>2.998</v>
      </c>
      <c r="L11" s="52">
        <v>3.499</v>
      </c>
    </row>
    <row r="12" spans="1:12" ht="12.75">
      <c r="A12" s="51"/>
      <c r="B12" s="62">
        <v>8</v>
      </c>
      <c r="C12" s="63">
        <v>0.262</v>
      </c>
      <c r="D12" s="63">
        <v>0.546</v>
      </c>
      <c r="E12" s="52">
        <v>0.706</v>
      </c>
      <c r="F12" s="63">
        <v>0.889</v>
      </c>
      <c r="G12" s="63">
        <v>1.108</v>
      </c>
      <c r="H12" s="63">
        <v>1.397</v>
      </c>
      <c r="I12" s="63">
        <v>1.86</v>
      </c>
      <c r="J12" s="63">
        <v>2.306</v>
      </c>
      <c r="K12" s="63">
        <v>2.896</v>
      </c>
      <c r="L12" s="52">
        <v>3.355</v>
      </c>
    </row>
    <row r="13" spans="1:12" ht="12.75">
      <c r="A13" s="51"/>
      <c r="B13" s="62">
        <v>9</v>
      </c>
      <c r="C13" s="63">
        <v>0.261</v>
      </c>
      <c r="D13" s="63">
        <v>0.543</v>
      </c>
      <c r="E13" s="52">
        <v>0.703</v>
      </c>
      <c r="F13" s="63">
        <v>0.883</v>
      </c>
      <c r="G13" s="63">
        <v>1.1</v>
      </c>
      <c r="H13" s="63">
        <v>1.383</v>
      </c>
      <c r="I13" s="63">
        <v>1.833</v>
      </c>
      <c r="J13" s="63">
        <v>2.262</v>
      </c>
      <c r="K13" s="63">
        <v>2.821</v>
      </c>
      <c r="L13" s="52">
        <v>3.25</v>
      </c>
    </row>
    <row r="14" spans="1:12" ht="12.75">
      <c r="A14" s="51"/>
      <c r="B14" s="62">
        <v>10</v>
      </c>
      <c r="C14" s="63">
        <v>0.26</v>
      </c>
      <c r="D14" s="63">
        <v>0.542</v>
      </c>
      <c r="E14" s="52">
        <v>0.7</v>
      </c>
      <c r="F14" s="63">
        <v>0.879</v>
      </c>
      <c r="G14" s="63">
        <v>1.093</v>
      </c>
      <c r="H14" s="63">
        <v>1.372</v>
      </c>
      <c r="I14" s="63">
        <v>1.812</v>
      </c>
      <c r="J14" s="63">
        <v>2.228</v>
      </c>
      <c r="K14" s="63">
        <v>2.764</v>
      </c>
      <c r="L14" s="52">
        <v>3.169</v>
      </c>
    </row>
    <row r="15" spans="1:12" ht="12.75">
      <c r="A15" s="51"/>
      <c r="B15" s="62">
        <v>11</v>
      </c>
      <c r="C15" s="63">
        <v>0.26</v>
      </c>
      <c r="D15" s="63">
        <v>0.54</v>
      </c>
      <c r="E15" s="52">
        <v>0.697</v>
      </c>
      <c r="F15" s="63">
        <v>0.876</v>
      </c>
      <c r="G15" s="63">
        <v>1.088</v>
      </c>
      <c r="H15" s="63">
        <v>1.363</v>
      </c>
      <c r="I15" s="63">
        <v>1.796</v>
      </c>
      <c r="J15" s="63">
        <v>2.201</v>
      </c>
      <c r="K15" s="63">
        <v>2.718</v>
      </c>
      <c r="L15" s="52">
        <v>3.106</v>
      </c>
    </row>
    <row r="16" spans="1:12" ht="12.75">
      <c r="A16" s="51"/>
      <c r="B16" s="62">
        <v>12</v>
      </c>
      <c r="C16" s="63">
        <v>0.259</v>
      </c>
      <c r="D16" s="63">
        <v>0.539</v>
      </c>
      <c r="E16" s="52">
        <v>0.695</v>
      </c>
      <c r="F16" s="63">
        <v>0.873</v>
      </c>
      <c r="G16" s="63">
        <v>1.083</v>
      </c>
      <c r="H16" s="63">
        <v>1.356</v>
      </c>
      <c r="I16" s="63">
        <v>1.782</v>
      </c>
      <c r="J16" s="63">
        <v>2.179</v>
      </c>
      <c r="K16" s="63">
        <v>2.681</v>
      </c>
      <c r="L16" s="52">
        <v>3.055</v>
      </c>
    </row>
    <row r="17" spans="1:12" ht="12.75">
      <c r="A17" s="51"/>
      <c r="B17" s="62">
        <v>13</v>
      </c>
      <c r="C17" s="63">
        <v>0.259</v>
      </c>
      <c r="D17" s="63">
        <v>0.538</v>
      </c>
      <c r="E17" s="52">
        <v>0.694</v>
      </c>
      <c r="F17" s="63">
        <v>0.87</v>
      </c>
      <c r="G17" s="63">
        <v>1.079</v>
      </c>
      <c r="H17" s="63">
        <v>1.35</v>
      </c>
      <c r="I17" s="63">
        <v>1.771</v>
      </c>
      <c r="J17" s="63">
        <v>2.16</v>
      </c>
      <c r="K17" s="63">
        <v>2.65</v>
      </c>
      <c r="L17" s="52">
        <v>3.012</v>
      </c>
    </row>
    <row r="18" spans="1:12" ht="12.75">
      <c r="A18" s="51"/>
      <c r="B18" s="62">
        <v>14</v>
      </c>
      <c r="C18" s="63">
        <v>0.258</v>
      </c>
      <c r="D18" s="63">
        <v>0.537</v>
      </c>
      <c r="E18" s="52">
        <v>0.692</v>
      </c>
      <c r="F18" s="63">
        <v>0.868</v>
      </c>
      <c r="G18" s="63">
        <v>1.076</v>
      </c>
      <c r="H18" s="63">
        <v>1.345</v>
      </c>
      <c r="I18" s="63">
        <v>1.761</v>
      </c>
      <c r="J18" s="63">
        <v>2.145</v>
      </c>
      <c r="K18" s="63">
        <v>2.624</v>
      </c>
      <c r="L18" s="52">
        <v>2.977</v>
      </c>
    </row>
    <row r="19" spans="1:12" ht="12.75">
      <c r="A19" s="51"/>
      <c r="B19" s="62">
        <v>15</v>
      </c>
      <c r="C19" s="63">
        <v>0.258</v>
      </c>
      <c r="D19" s="63">
        <v>0.536</v>
      </c>
      <c r="E19" s="52">
        <v>0.691</v>
      </c>
      <c r="F19" s="63">
        <v>0.866</v>
      </c>
      <c r="G19" s="63">
        <v>1.074</v>
      </c>
      <c r="H19" s="63">
        <v>1.341</v>
      </c>
      <c r="I19" s="63">
        <v>1.753</v>
      </c>
      <c r="J19" s="63">
        <v>2.131</v>
      </c>
      <c r="K19" s="63">
        <v>2.602</v>
      </c>
      <c r="L19" s="52">
        <v>2.947</v>
      </c>
    </row>
    <row r="20" spans="1:12" ht="12.75">
      <c r="A20" s="51"/>
      <c r="B20" s="62">
        <v>16</v>
      </c>
      <c r="C20" s="63">
        <v>0.258</v>
      </c>
      <c r="D20" s="63">
        <v>0.535</v>
      </c>
      <c r="E20" s="52">
        <v>0.69</v>
      </c>
      <c r="F20" s="63">
        <v>0.865</v>
      </c>
      <c r="G20" s="63">
        <v>1.071</v>
      </c>
      <c r="H20" s="63">
        <v>1.337</v>
      </c>
      <c r="I20" s="63">
        <v>1.746</v>
      </c>
      <c r="J20" s="63">
        <v>2.12</v>
      </c>
      <c r="K20" s="63">
        <v>2.583</v>
      </c>
      <c r="L20" s="52">
        <v>2.921</v>
      </c>
    </row>
    <row r="21" spans="1:12" ht="12.75">
      <c r="A21" s="51"/>
      <c r="B21" s="62">
        <v>17</v>
      </c>
      <c r="C21" s="63">
        <v>0.257</v>
      </c>
      <c r="D21" s="63">
        <v>0.534</v>
      </c>
      <c r="E21" s="52">
        <v>0.689</v>
      </c>
      <c r="F21" s="63">
        <v>0.863</v>
      </c>
      <c r="G21" s="63">
        <v>1.069</v>
      </c>
      <c r="H21" s="63">
        <v>1.333</v>
      </c>
      <c r="I21" s="63">
        <v>1.74</v>
      </c>
      <c r="J21" s="63">
        <v>2.11</v>
      </c>
      <c r="K21" s="63">
        <v>2.567</v>
      </c>
      <c r="L21" s="52">
        <v>2.898</v>
      </c>
    </row>
    <row r="22" spans="1:12" ht="12.75">
      <c r="A22" s="51"/>
      <c r="B22" s="62">
        <v>18</v>
      </c>
      <c r="C22" s="63">
        <v>0.257</v>
      </c>
      <c r="D22" s="63">
        <v>0.534</v>
      </c>
      <c r="E22" s="52">
        <v>0.688</v>
      </c>
      <c r="F22" s="63">
        <v>0.862</v>
      </c>
      <c r="G22" s="63">
        <v>1.067</v>
      </c>
      <c r="H22" s="63">
        <v>1.33</v>
      </c>
      <c r="I22" s="63">
        <v>1.734</v>
      </c>
      <c r="J22" s="63">
        <v>2.101</v>
      </c>
      <c r="K22" s="63">
        <v>2.552</v>
      </c>
      <c r="L22" s="52">
        <v>2.878</v>
      </c>
    </row>
    <row r="23" spans="1:12" ht="12.75">
      <c r="A23" s="51"/>
      <c r="B23" s="62">
        <v>19</v>
      </c>
      <c r="C23" s="63">
        <v>0.257</v>
      </c>
      <c r="D23" s="63">
        <v>0.533</v>
      </c>
      <c r="E23" s="52">
        <v>0.688</v>
      </c>
      <c r="F23" s="63">
        <v>0.861</v>
      </c>
      <c r="G23" s="63">
        <v>1.066</v>
      </c>
      <c r="H23" s="63">
        <v>1.328</v>
      </c>
      <c r="I23" s="63">
        <v>1.729</v>
      </c>
      <c r="J23" s="63">
        <v>2.093</v>
      </c>
      <c r="K23" s="63">
        <v>2.539</v>
      </c>
      <c r="L23" s="52">
        <v>2.861</v>
      </c>
    </row>
    <row r="24" spans="1:12" ht="12.75">
      <c r="A24" s="51"/>
      <c r="B24" s="62">
        <v>20</v>
      </c>
      <c r="C24" s="63">
        <v>0.257</v>
      </c>
      <c r="D24" s="63">
        <v>0.533</v>
      </c>
      <c r="E24" s="52">
        <v>0.687</v>
      </c>
      <c r="F24" s="63">
        <v>0.86</v>
      </c>
      <c r="G24" s="63">
        <v>1.064</v>
      </c>
      <c r="H24" s="63">
        <v>1.325</v>
      </c>
      <c r="I24" s="63">
        <v>1.725</v>
      </c>
      <c r="J24" s="63">
        <v>2.086</v>
      </c>
      <c r="K24" s="63">
        <v>2.528</v>
      </c>
      <c r="L24" s="52">
        <v>2.845</v>
      </c>
    </row>
    <row r="25" spans="1:12" ht="12.75">
      <c r="A25" s="51"/>
      <c r="B25" s="62">
        <v>21</v>
      </c>
      <c r="C25" s="63">
        <v>0.257</v>
      </c>
      <c r="D25" s="63">
        <v>0.532</v>
      </c>
      <c r="E25" s="52">
        <v>0.686</v>
      </c>
      <c r="F25" s="63">
        <v>0.859</v>
      </c>
      <c r="G25" s="63">
        <v>1.063</v>
      </c>
      <c r="H25" s="63">
        <v>1.323</v>
      </c>
      <c r="I25" s="63">
        <v>1.721</v>
      </c>
      <c r="J25" s="63">
        <v>2.08</v>
      </c>
      <c r="K25" s="63">
        <v>2.518</v>
      </c>
      <c r="L25" s="52">
        <v>2.831</v>
      </c>
    </row>
    <row r="26" spans="1:12" ht="12.75">
      <c r="A26" s="51"/>
      <c r="B26" s="62">
        <v>22</v>
      </c>
      <c r="C26" s="63">
        <v>0.256</v>
      </c>
      <c r="D26" s="63">
        <v>0.532</v>
      </c>
      <c r="E26" s="52">
        <v>0.686</v>
      </c>
      <c r="F26" s="63">
        <v>0.858</v>
      </c>
      <c r="G26" s="63">
        <v>1.061</v>
      </c>
      <c r="H26" s="63">
        <v>1.321</v>
      </c>
      <c r="I26" s="63">
        <v>1.717</v>
      </c>
      <c r="J26" s="63">
        <v>2.074</v>
      </c>
      <c r="K26" s="63">
        <v>2.508</v>
      </c>
      <c r="L26" s="52">
        <v>2.819</v>
      </c>
    </row>
    <row r="27" spans="1:12" ht="12.75">
      <c r="A27" s="51"/>
      <c r="B27" s="62">
        <v>23</v>
      </c>
      <c r="C27" s="63">
        <v>0.256</v>
      </c>
      <c r="D27" s="63">
        <v>0.532</v>
      </c>
      <c r="E27" s="52">
        <v>0.685</v>
      </c>
      <c r="F27" s="63">
        <v>0.858</v>
      </c>
      <c r="G27" s="63">
        <v>1.06</v>
      </c>
      <c r="H27" s="63">
        <v>1.319</v>
      </c>
      <c r="I27" s="63">
        <v>1.714</v>
      </c>
      <c r="J27" s="63">
        <v>2.069</v>
      </c>
      <c r="K27" s="63">
        <v>2.5</v>
      </c>
      <c r="L27" s="52">
        <v>2.807</v>
      </c>
    </row>
    <row r="28" spans="1:12" ht="12.75">
      <c r="A28" s="51"/>
      <c r="B28" s="62">
        <v>24</v>
      </c>
      <c r="C28" s="63">
        <v>0.256</v>
      </c>
      <c r="D28" s="63">
        <v>0.531</v>
      </c>
      <c r="E28" s="52">
        <v>0.685</v>
      </c>
      <c r="F28" s="63">
        <v>0.857</v>
      </c>
      <c r="G28" s="63">
        <v>1.059</v>
      </c>
      <c r="H28" s="63">
        <v>1.318</v>
      </c>
      <c r="I28" s="63">
        <v>1.711</v>
      </c>
      <c r="J28" s="63">
        <v>2.064</v>
      </c>
      <c r="K28" s="63">
        <v>2.492</v>
      </c>
      <c r="L28" s="52">
        <v>2.797</v>
      </c>
    </row>
    <row r="29" spans="1:12" ht="12.75">
      <c r="A29" s="51"/>
      <c r="B29" s="62">
        <v>25</v>
      </c>
      <c r="C29" s="63">
        <v>0.256</v>
      </c>
      <c r="D29" s="63">
        <v>0.531</v>
      </c>
      <c r="E29" s="52">
        <v>0.684</v>
      </c>
      <c r="F29" s="63">
        <v>0.856</v>
      </c>
      <c r="G29" s="63">
        <v>1.058</v>
      </c>
      <c r="H29" s="63">
        <v>1.316</v>
      </c>
      <c r="I29" s="63">
        <v>1.708</v>
      </c>
      <c r="J29" s="63">
        <v>2.06</v>
      </c>
      <c r="K29" s="63">
        <v>2.485</v>
      </c>
      <c r="L29" s="52">
        <v>2.787</v>
      </c>
    </row>
    <row r="30" spans="1:12" ht="12.75">
      <c r="A30" s="51"/>
      <c r="B30" s="62">
        <v>26</v>
      </c>
      <c r="C30" s="63">
        <v>0.256</v>
      </c>
      <c r="D30" s="63">
        <v>0.531</v>
      </c>
      <c r="E30" s="52">
        <v>0.684</v>
      </c>
      <c r="F30" s="63">
        <v>0.856</v>
      </c>
      <c r="G30" s="63">
        <v>1.058</v>
      </c>
      <c r="H30" s="63">
        <v>1.315</v>
      </c>
      <c r="I30" s="63">
        <v>1.706</v>
      </c>
      <c r="J30" s="63">
        <v>2.056</v>
      </c>
      <c r="K30" s="63">
        <v>2.479</v>
      </c>
      <c r="L30" s="52">
        <v>2.779</v>
      </c>
    </row>
    <row r="31" spans="1:12" ht="12.75">
      <c r="A31" s="51"/>
      <c r="B31" s="62">
        <v>27</v>
      </c>
      <c r="C31" s="63">
        <v>0.256</v>
      </c>
      <c r="D31" s="63">
        <v>0.531</v>
      </c>
      <c r="E31" s="52">
        <v>0.684</v>
      </c>
      <c r="F31" s="63">
        <v>0.855</v>
      </c>
      <c r="G31" s="63">
        <v>1.057</v>
      </c>
      <c r="H31" s="63">
        <v>1.314</v>
      </c>
      <c r="I31" s="63">
        <v>1.703</v>
      </c>
      <c r="J31" s="63">
        <v>2.052</v>
      </c>
      <c r="K31" s="63">
        <v>2.473</v>
      </c>
      <c r="L31" s="52">
        <v>2.771</v>
      </c>
    </row>
    <row r="32" spans="1:12" ht="12.75">
      <c r="A32" s="51"/>
      <c r="B32" s="62">
        <v>28</v>
      </c>
      <c r="C32" s="63">
        <v>0.256</v>
      </c>
      <c r="D32" s="63">
        <v>0.53</v>
      </c>
      <c r="E32" s="52">
        <v>0.683</v>
      </c>
      <c r="F32" s="63">
        <v>0.855</v>
      </c>
      <c r="G32" s="63">
        <v>1.056</v>
      </c>
      <c r="H32" s="63">
        <v>1.313</v>
      </c>
      <c r="I32" s="63">
        <v>1.701</v>
      </c>
      <c r="J32" s="63">
        <v>2.048</v>
      </c>
      <c r="K32" s="63">
        <v>2.467</v>
      </c>
      <c r="L32" s="52">
        <v>2.763</v>
      </c>
    </row>
    <row r="33" spans="1:12" ht="12.75">
      <c r="A33" s="51"/>
      <c r="B33" s="62">
        <v>29</v>
      </c>
      <c r="C33" s="63">
        <v>0.256</v>
      </c>
      <c r="D33" s="63">
        <v>0.53</v>
      </c>
      <c r="E33" s="52">
        <v>0.683</v>
      </c>
      <c r="F33" s="63">
        <v>0.854</v>
      </c>
      <c r="G33" s="63">
        <v>1.055</v>
      </c>
      <c r="H33" s="63">
        <v>1.311</v>
      </c>
      <c r="I33" s="63">
        <v>1.699</v>
      </c>
      <c r="J33" s="63">
        <v>2.045</v>
      </c>
      <c r="K33" s="63">
        <v>2.462</v>
      </c>
      <c r="L33" s="52">
        <v>2.756</v>
      </c>
    </row>
    <row r="34" spans="1:12" ht="12.75">
      <c r="A34" s="51"/>
      <c r="B34" s="62">
        <v>30</v>
      </c>
      <c r="C34" s="63">
        <v>0.256</v>
      </c>
      <c r="D34" s="63">
        <v>0.53</v>
      </c>
      <c r="E34" s="52">
        <v>0.683</v>
      </c>
      <c r="F34" s="63">
        <v>0.854</v>
      </c>
      <c r="G34" s="63">
        <v>1.055</v>
      </c>
      <c r="H34" s="63">
        <v>1.31</v>
      </c>
      <c r="I34" s="63">
        <v>1.697</v>
      </c>
      <c r="J34" s="63">
        <v>2.042</v>
      </c>
      <c r="K34" s="63">
        <v>2.457</v>
      </c>
      <c r="L34" s="52">
        <v>2.75</v>
      </c>
    </row>
    <row r="35" spans="1:12" ht="12.75">
      <c r="A35" s="51"/>
      <c r="B35" s="62">
        <v>40</v>
      </c>
      <c r="C35" s="63">
        <v>0.255</v>
      </c>
      <c r="D35" s="63">
        <v>0.529</v>
      </c>
      <c r="E35" s="63">
        <v>0.681</v>
      </c>
      <c r="F35" s="63">
        <v>0.851</v>
      </c>
      <c r="G35" s="63">
        <v>1.05</v>
      </c>
      <c r="H35" s="63">
        <v>1.303</v>
      </c>
      <c r="I35" s="63">
        <v>1.684</v>
      </c>
      <c r="J35" s="63">
        <v>2.021</v>
      </c>
      <c r="K35" s="63">
        <v>2.423</v>
      </c>
      <c r="L35" s="52">
        <v>2.704</v>
      </c>
    </row>
    <row r="36" spans="1:12" ht="12.75">
      <c r="A36" s="51"/>
      <c r="B36" s="62">
        <v>60</v>
      </c>
      <c r="C36" s="63">
        <v>0.254</v>
      </c>
      <c r="D36" s="63">
        <v>0.527</v>
      </c>
      <c r="E36" s="63">
        <v>0.679</v>
      </c>
      <c r="F36" s="63">
        <v>0.848</v>
      </c>
      <c r="G36" s="63">
        <v>1.046</v>
      </c>
      <c r="H36" s="63">
        <v>1.296</v>
      </c>
      <c r="I36" s="63">
        <v>1.671</v>
      </c>
      <c r="J36" s="63">
        <v>2</v>
      </c>
      <c r="K36" s="63">
        <v>2.39</v>
      </c>
      <c r="L36" s="52">
        <v>2.66</v>
      </c>
    </row>
    <row r="37" spans="1:12" ht="12.75">
      <c r="A37" s="51"/>
      <c r="B37" s="61">
        <v>120</v>
      </c>
      <c r="C37" s="60">
        <v>0.254</v>
      </c>
      <c r="D37" s="60">
        <v>0.526</v>
      </c>
      <c r="E37" s="60">
        <v>0.677</v>
      </c>
      <c r="F37" s="60">
        <v>0.845</v>
      </c>
      <c r="G37" s="60">
        <v>1.041</v>
      </c>
      <c r="H37" s="60">
        <v>1.289</v>
      </c>
      <c r="I37" s="60">
        <v>1.658</v>
      </c>
      <c r="J37" s="60">
        <v>1.98</v>
      </c>
      <c r="K37" s="60">
        <v>2.358</v>
      </c>
      <c r="L37" s="52">
        <v>2.617</v>
      </c>
    </row>
    <row r="38" spans="1:12" ht="20.25">
      <c r="A38" s="51"/>
      <c r="B38" s="64" t="s">
        <v>52</v>
      </c>
      <c r="C38" s="60">
        <v>0.253</v>
      </c>
      <c r="D38" s="60">
        <v>0.524</v>
      </c>
      <c r="E38" s="60">
        <v>0.6745</v>
      </c>
      <c r="F38" s="60">
        <v>0.842</v>
      </c>
      <c r="G38" s="60">
        <v>1.036</v>
      </c>
      <c r="H38" s="60">
        <v>1.282</v>
      </c>
      <c r="I38" s="60">
        <v>1.645</v>
      </c>
      <c r="J38" s="60">
        <v>1.96</v>
      </c>
      <c r="K38" s="60">
        <v>2.326</v>
      </c>
      <c r="L38" s="52">
        <v>2.5758</v>
      </c>
    </row>
    <row r="39" spans="1:12" ht="12.75">
      <c r="A39" s="51"/>
      <c r="B39" s="68"/>
      <c r="C39" s="69"/>
      <c r="D39" s="69"/>
      <c r="E39" s="68"/>
      <c r="F39" s="69"/>
      <c r="G39" s="69"/>
      <c r="H39" s="68"/>
      <c r="I39" s="69"/>
      <c r="J39" s="69"/>
      <c r="K39" s="68"/>
      <c r="L39" s="69"/>
    </row>
    <row r="40" spans="1:12" ht="12.75">
      <c r="A40" s="51"/>
      <c r="B40" s="51"/>
      <c r="C40" s="52"/>
      <c r="D40" s="52"/>
      <c r="E40" s="52"/>
      <c r="F40" s="52"/>
      <c r="G40" s="52"/>
      <c r="H40" s="52"/>
      <c r="I40" s="52"/>
      <c r="J40" s="52"/>
      <c r="K40" s="52"/>
      <c r="L40" s="52"/>
    </row>
    <row r="41" spans="1:12" ht="12.75">
      <c r="A41" s="51"/>
      <c r="B41" s="51"/>
      <c r="C41" s="52"/>
      <c r="D41" s="52"/>
      <c r="E41" s="52"/>
      <c r="F41" s="52"/>
      <c r="G41" s="52"/>
      <c r="H41" s="52"/>
      <c r="I41" s="52"/>
      <c r="J41" s="52"/>
      <c r="K41" s="52"/>
      <c r="L41" s="52"/>
    </row>
    <row r="42" spans="1:12" ht="12.75">
      <c r="A42" s="51"/>
      <c r="B42" s="51"/>
      <c r="C42" s="52"/>
      <c r="D42" s="52"/>
      <c r="E42" s="52"/>
      <c r="F42" s="52"/>
      <c r="G42" s="52"/>
      <c r="H42" s="52"/>
      <c r="I42" s="52"/>
      <c r="J42" s="52"/>
      <c r="K42" s="52"/>
      <c r="L42" s="52"/>
    </row>
    <row r="43" spans="1:12" ht="12.75">
      <c r="A43" s="51"/>
      <c r="B43" s="51"/>
      <c r="C43" s="52"/>
      <c r="D43" s="52"/>
      <c r="E43" s="52"/>
      <c r="F43" s="52"/>
      <c r="G43" s="52"/>
      <c r="H43" s="52"/>
      <c r="I43" s="52"/>
      <c r="J43" s="52"/>
      <c r="K43" s="52"/>
      <c r="L43" s="52"/>
    </row>
    <row r="44" spans="1:12" ht="12.75">
      <c r="A44" s="51"/>
      <c r="B44" s="51"/>
      <c r="C44" s="52"/>
      <c r="D44" s="52"/>
      <c r="E44" s="52"/>
      <c r="F44" s="52"/>
      <c r="G44" s="52"/>
      <c r="H44" s="52"/>
      <c r="I44" s="52"/>
      <c r="J44" s="52"/>
      <c r="K44" s="52"/>
      <c r="L44" s="52"/>
    </row>
    <row r="45" spans="1:12" ht="12.75">
      <c r="A45" s="51"/>
      <c r="B45" s="51"/>
      <c r="C45" s="52"/>
      <c r="D45" s="52"/>
      <c r="E45" s="52"/>
      <c r="F45" s="52"/>
      <c r="G45" s="52"/>
      <c r="H45" s="52"/>
      <c r="I45" s="52"/>
      <c r="J45" s="52"/>
      <c r="K45" s="52"/>
      <c r="L45" s="52"/>
    </row>
    <row r="46" spans="1:12" ht="12.75">
      <c r="A46" s="51"/>
      <c r="B46" s="51"/>
      <c r="C46" s="52"/>
      <c r="D46" s="52"/>
      <c r="E46" s="52"/>
      <c r="F46" s="52"/>
      <c r="G46" s="52"/>
      <c r="H46" s="52"/>
      <c r="I46" s="52"/>
      <c r="J46" s="52"/>
      <c r="K46" s="52"/>
      <c r="L46" s="52"/>
    </row>
    <row r="47" spans="1:12" ht="12.75">
      <c r="A47" s="51"/>
      <c r="B47" s="51"/>
      <c r="C47" s="52"/>
      <c r="D47" s="52"/>
      <c r="E47" s="52"/>
      <c r="F47" s="52"/>
      <c r="G47" s="52"/>
      <c r="H47" s="52"/>
      <c r="I47" s="52"/>
      <c r="J47" s="52"/>
      <c r="K47" s="52"/>
      <c r="L47" s="52"/>
    </row>
    <row r="48" spans="1:12" ht="12.75">
      <c r="A48" s="51"/>
      <c r="B48" s="51"/>
      <c r="C48" s="52"/>
      <c r="D48" s="52"/>
      <c r="E48" s="52"/>
      <c r="F48" s="52"/>
      <c r="G48" s="52"/>
      <c r="H48" s="52"/>
      <c r="I48" s="52"/>
      <c r="J48" s="52"/>
      <c r="K48" s="52"/>
      <c r="L48" s="52"/>
    </row>
    <row r="49" spans="1:12" ht="12.75">
      <c r="A49" s="51"/>
      <c r="B49" s="51"/>
      <c r="C49" s="52"/>
      <c r="D49" s="52"/>
      <c r="E49" s="52"/>
      <c r="F49" s="52"/>
      <c r="G49" s="52"/>
      <c r="H49" s="52"/>
      <c r="I49" s="52"/>
      <c r="J49" s="52"/>
      <c r="K49" s="52"/>
      <c r="L49" s="52"/>
    </row>
    <row r="50" spans="1:12" ht="12.75">
      <c r="A50" s="51"/>
      <c r="B50" s="51"/>
      <c r="C50" s="52"/>
      <c r="D50" s="52"/>
      <c r="E50" s="52"/>
      <c r="F50" s="52"/>
      <c r="G50" s="52"/>
      <c r="H50" s="52"/>
      <c r="I50" s="52"/>
      <c r="J50" s="52"/>
      <c r="K50" s="52"/>
      <c r="L50" s="52"/>
    </row>
    <row r="51" spans="1:12" ht="12.75">
      <c r="A51" s="51"/>
      <c r="B51" s="51"/>
      <c r="C51" s="52"/>
      <c r="D51" s="52"/>
      <c r="E51" s="52"/>
      <c r="F51" s="52"/>
      <c r="G51" s="52"/>
      <c r="H51" s="52"/>
      <c r="I51" s="52"/>
      <c r="J51" s="52"/>
      <c r="K51" s="52"/>
      <c r="L51" s="52"/>
    </row>
    <row r="52" spans="1:12" ht="12.75">
      <c r="A52" s="51"/>
      <c r="B52" s="51"/>
      <c r="C52" s="52"/>
      <c r="D52" s="52"/>
      <c r="E52" s="52"/>
      <c r="F52" s="52"/>
      <c r="G52" s="52"/>
      <c r="H52" s="52"/>
      <c r="I52" s="52"/>
      <c r="J52" s="52"/>
      <c r="K52" s="52"/>
      <c r="L52" s="52"/>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Mika Sutherland</cp:lastModifiedBy>
  <dcterms:created xsi:type="dcterms:W3CDTF">2007-11-19T17:47:28Z</dcterms:created>
  <dcterms:modified xsi:type="dcterms:W3CDTF">2008-12-11T21:37:44Z</dcterms:modified>
  <cp:category/>
  <cp:version/>
  <cp:contentType/>
  <cp:contentStatus/>
</cp:coreProperties>
</file>